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Balance Sheet-1" sheetId="1" r:id="rId1"/>
    <sheet name="Income Statement-2" sheetId="2" r:id="rId2"/>
    <sheet name="Equity QTD-3" sheetId="3" r:id="rId3"/>
    <sheet name="Earned Incurred QTD-4" sheetId="4" r:id="rId4"/>
    <sheet name="Premiums QTD-5" sheetId="5" r:id="rId5"/>
    <sheet name="Losses Incurred QTD-6" sheetId="6" r:id="rId6"/>
    <sheet name="Loss Expenses QTD-7" sheetId="7" r:id="rId7"/>
  </sheets>
  <externalReferences>
    <externalReference r:id="rId10"/>
  </externalReferences>
  <definedNames>
    <definedName name="_xlnm.Print_Area" localSheetId="0">'Balance Sheet-1'!$A$1:$D$59</definedName>
    <definedName name="_xlnm.Print_Area" localSheetId="3">'Earned Incurred QTD-4'!$A$1:$D$58</definedName>
    <definedName name="_xlnm.Print_Area" localSheetId="1">'Income Statement-2'!$A$1:$C$41</definedName>
  </definedNames>
  <calcPr fullCalcOnLoad="1"/>
</workbook>
</file>

<file path=xl/sharedStrings.xml><?xml version="1.0" encoding="utf-8"?>
<sst xmlns="http://schemas.openxmlformats.org/spreadsheetml/2006/main" count="285" uniqueCount="201">
  <si>
    <t>NEW JERSEY INSURANCE UNDERWRITING ASSOCIATION</t>
  </si>
  <si>
    <t>BALANCE SHEET</t>
  </si>
  <si>
    <t>AT MARCH 31, 2017</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</si>
  <si>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</si>
  <si>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</si>
  <si>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</si>
  <si>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</si>
  <si>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</si>
  <si>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</si>
  <si>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</si>
  <si>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</si>
  <si>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</si>
  <si>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</si>
  <si>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</si>
  <si>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PREMIUMS RECEIVABLE</t>
  </si>
  <si>
    <t xml:space="preserve">     RECEIVABLE FOR SECURITIES</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</si>
  <si>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</si>
  <si>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</si>
  <si>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</si>
  <si>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</si>
  <si>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</si>
  <si>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</si>
  <si>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</si>
  <si>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</si>
  <si>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</si>
  <si>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</si>
  <si>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</si>
  <si>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</si>
  <si>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</si>
  <si>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</si>
  <si>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</si>
  <si>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</si>
  <si>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</si>
  <si>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</si>
  <si>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</si>
  <si>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</si>
  <si>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</si>
  <si>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</si>
  <si>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MARCH 31, 2017</t>
  </si>
  <si>
    <t>TOTAL LIABILITIES PLUS EQUITY ACCOUNT</t>
  </si>
  <si>
    <t xml:space="preserve"> INCOME STATEMENT</t>
  </si>
  <si>
    <t>MARCH 31, 2017</t>
  </si>
  <si>
    <t>QUARTER-TO-DATE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</si>
  <si>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</si>
  <si>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</si>
  <si>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</si>
  <si>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</si>
  <si>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</si>
  <si>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</si>
  <si>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</si>
  <si>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</si>
  <si>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</si>
  <si>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 </t>
  </si>
  <si>
    <t>INVESTMENT INCOME</t>
  </si>
  <si>
    <t xml:space="preserve">     NET INVESTMENT INCOME EARNED</t>
  </si>
  <si>
    <r>
      <t xml:space="preserve">     NET REALIZED CAPITAL LOSS</t>
    </r>
    <r>
      <rPr>
        <sz val="11"/>
        <color indexed="10"/>
        <rFont val="Century Schoolbook"/>
        <family val="1"/>
      </rPr>
      <t xml:space="preserve"> </t>
    </r>
  </si>
  <si>
    <t xml:space="preserve">         NET INVESTMENT GAIN</t>
  </si>
  <si>
    <t>OTHER INCOME</t>
  </si>
  <si>
    <t xml:space="preserve">       INSTALLMENT SERVICE FEE</t>
  </si>
  <si>
    <t xml:space="preserve">         TOTAL OTHER INCOME</t>
  </si>
  <si>
    <t xml:space="preserve"> NET GAIN</t>
  </si>
  <si>
    <t xml:space="preserve">     NET EQUITY - PRIOR</t>
  </si>
  <si>
    <r>
      <t xml:space="preserve">     NET GAIN </t>
    </r>
    <r>
      <rPr>
        <sz val="11"/>
        <rFont val="Century Schoolbook"/>
        <family val="1"/>
      </rPr>
      <t>FOR PERIOD</t>
    </r>
  </si>
  <si>
    <t xml:space="preserve">     CHANGE IN NONADMITTED ASSETS</t>
  </si>
  <si>
    <t xml:space="preserve">     CHANGE IN NET UNREALIZED CAPITAL GAIN</t>
  </si>
  <si>
    <t>CHANGE IN EQUITY</t>
  </si>
  <si>
    <t>NET EQUITY AT MARCH 31, 2017</t>
  </si>
  <si>
    <t xml:space="preserve"> EQUITY ACCOUNT</t>
  </si>
  <si>
    <t>QTD PERIOD ENDED MARCH 31, 2017</t>
  </si>
  <si>
    <t>POLICY YEAR 2017</t>
  </si>
  <si>
    <t>POLICY YEAR 2016</t>
  </si>
  <si>
    <t>POLICY YEAR 2015</t>
  </si>
  <si>
    <t>POLICY YEAR 2014</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</si>
  <si>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</si>
  <si>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</si>
  <si>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</si>
  <si>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</si>
  <si>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</si>
  <si>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</si>
  <si>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</si>
  <si>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</si>
  <si>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</si>
  <si>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</si>
  <si>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</si>
  <si>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</si>
  <si>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</si>
  <si>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</si>
  <si>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</si>
  <si>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</si>
  <si>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</si>
  <si>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</si>
  <si>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</si>
  <si>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</si>
  <si>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</si>
  <si>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</si>
  <si>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</si>
  <si>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</si>
  <si>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</si>
  <si>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</si>
  <si>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</si>
  <si>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</si>
  <si>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</si>
  <si>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</si>
  <si>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</si>
  <si>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 xml:space="preserve">     UNPAID ASSOCIATION EXPENSES*</t>
  </si>
  <si>
    <t xml:space="preserve">     UNPAID TAXES &amp; FEES*</t>
  </si>
  <si>
    <t>NET CHANGE IN EQUITY</t>
  </si>
  <si>
    <t>* Certain amounts in the 2016 financial statements have been reclassified to conform to the 2017 financial statement presentation.</t>
  </si>
  <si>
    <t>UNDERWRITING STATEMENT</t>
  </si>
  <si>
    <t>EARNED/INCURRED BASIS</t>
  </si>
  <si>
    <t>QTD PERIOD ENDING MARCH 31, 2017</t>
  </si>
  <si>
    <t/>
  </si>
  <si>
    <t>03-31-17</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</si>
  <si>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</si>
  <si>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</si>
  <si>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</si>
  <si>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</si>
  <si>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</si>
  <si>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</si>
  <si>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</si>
  <si>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</si>
  <si>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</si>
  <si>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</si>
  <si>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</si>
  <si>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</si>
  <si>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 xml:space="preserve">  </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</si>
  <si>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</si>
  <si>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</si>
  <si>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</si>
  <si>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</si>
  <si>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</si>
  <si>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</si>
  <si>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</si>
  <si>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</si>
  <si>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</si>
  <si>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</si>
  <si>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</si>
  <si>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</si>
  <si>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</si>
  <si>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</si>
  <si>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</si>
  <si>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</si>
  <si>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</si>
  <si>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</si>
  <si>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</si>
  <si>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</si>
  <si>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</si>
  <si>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</si>
  <si>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</si>
  <si>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</si>
  <si>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</si>
  <si>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</si>
  <si>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</si>
  <si>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</si>
  <si>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</si>
  <si>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</si>
  <si>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Gain</t>
  </si>
  <si>
    <t>STATISTICAL REPORT ON PREMIUMS</t>
  </si>
  <si>
    <t>*SEE NOTE BELOW</t>
  </si>
  <si>
    <t>WRITTEN PREMIUMS</t>
  </si>
  <si>
    <t xml:space="preserve">     FIRE</t>
  </si>
  <si>
    <t xml:space="preserve">     ALLIED </t>
  </si>
  <si>
    <t xml:space="preserve">     CRIME</t>
  </si>
  <si>
    <t xml:space="preserve">            TOTAL</t>
  </si>
  <si>
    <t>CURRENT UNEARNED PREMIUM RESERVE              @ 03-31-17</t>
  </si>
  <si>
    <t xml:space="preserve">    ALLIED </t>
  </si>
  <si>
    <t xml:space="preserve">    CRIME</t>
  </si>
  <si>
    <t>PRIOR UNEARNED PREMIUM RESERVE                     @ 12-31-16</t>
  </si>
  <si>
    <t>EARNED PREMIUM</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</si>
  <si>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</si>
  <si>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1-4 Family Tenant-Occupied</t>
  </si>
  <si>
    <t>Commercial</t>
  </si>
  <si>
    <t>Total TRIA</t>
  </si>
  <si>
    <r>
      <t xml:space="preserve">       1Q16       </t>
    </r>
    <r>
      <rPr>
        <sz val="9"/>
        <rFont val="Century Schoolbook"/>
        <family val="1"/>
      </rPr>
      <t>$99,036</t>
    </r>
  </si>
  <si>
    <r>
      <t xml:space="preserve">       1Q17       </t>
    </r>
    <r>
      <rPr>
        <sz val="9"/>
        <rFont val="Century Schoolbook"/>
        <family val="1"/>
      </rPr>
      <t>$86,398</t>
    </r>
  </si>
  <si>
    <r>
      <t xml:space="preserve">       2Q16       </t>
    </r>
    <r>
      <rPr>
        <sz val="9"/>
        <rFont val="Century Schoolbook"/>
        <family val="1"/>
      </rPr>
      <t>$96,862</t>
    </r>
  </si>
  <si>
    <r>
      <t xml:space="preserve">       3Q16       </t>
    </r>
    <r>
      <rPr>
        <sz val="9"/>
        <rFont val="Century Schoolbook"/>
        <family val="1"/>
      </rPr>
      <t>$94,643</t>
    </r>
  </si>
  <si>
    <r>
      <t xml:space="preserve">       4Q16       </t>
    </r>
    <r>
      <rPr>
        <sz val="9"/>
        <rFont val="Century Schoolbook"/>
        <family val="1"/>
      </rPr>
      <t>$91,374</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</si>
  <si>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</si>
  <si>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</si>
  <si>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</si>
  <si>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</si>
  <si>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</si>
  <si>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(03-31-17)</t>
  </si>
  <si>
    <t xml:space="preserve">       FIRE</t>
  </si>
  <si>
    <t xml:space="preserve">       ALLIED </t>
  </si>
  <si>
    <t xml:space="preserve">       CRIME</t>
  </si>
  <si>
    <t>CURRENT I.B.N.R. RESERVES (03-31-17)</t>
  </si>
  <si>
    <t>PRIOR LOSS RESERVES (12-31-16)</t>
  </si>
  <si>
    <t>(Including I.B.N.R. Reserves)</t>
  </si>
  <si>
    <t>INCURRED LOSSES</t>
  </si>
  <si>
    <t>STATISTICAL REPORT ON LOSS EXPENSES</t>
  </si>
  <si>
    <t>(INCLUDES ALLOCATED AND UNALLOCATED LOSS EXPENSES)</t>
  </si>
  <si>
    <t>LOSS EXPENSES PAID                                      (ALAE AND ULAE)</t>
  </si>
  <si>
    <t>FIRE</t>
  </si>
  <si>
    <t xml:space="preserve">ALLIED </t>
  </si>
  <si>
    <t>CRIME</t>
  </si>
  <si>
    <t>CURRENT LOSS EXPENSE RESERVES               @ 03-31-17</t>
  </si>
  <si>
    <t>PRIOR LOSS  EXPENSE RESERVES                     @ 12-31-16</t>
  </si>
  <si>
    <t>ALLIED</t>
  </si>
  <si>
    <t>ALAE &amp; ULAE LOSS EXPENSES  INCURRED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</si>
</sst>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8">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sz val="11"/>
      <color indexed="9"/>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sz val="11"/>
      <color indexed="8"/>
      <name val="Century Schoolbook"/>
      <family val="1"/>
    </font>
    <font>
      <b/>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right style="thin"/>
      <top style="thin"/>
      <bottom style="double"/>
    </border>
    <border>
      <left style="thin"/>
      <right/>
      <top/>
      <bottom/>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4">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Fill="1" applyBorder="1" applyAlignment="1" quotePrefix="1">
      <alignment horizontal="center"/>
      <protection/>
    </xf>
    <xf numFmtId="7" fontId="9" fillId="0" borderId="0" xfId="59" applyNumberFormat="1" applyFont="1" applyFill="1" applyBorder="1">
      <alignment/>
      <protection/>
    </xf>
    <xf numFmtId="5" fontId="10" fillId="33" borderId="0" xfId="44" applyNumberFormat="1" applyFont="1" applyFill="1" applyBorder="1" applyAlignment="1">
      <alignment horizontal="center" wrapText="1"/>
    </xf>
    <xf numFmtId="0" fontId="9" fillId="0" borderId="0" xfId="59" applyFont="1">
      <alignment/>
      <protection/>
    </xf>
    <xf numFmtId="7" fontId="11" fillId="0" borderId="0" xfId="59" applyNumberFormat="1" applyFont="1" applyFill="1" applyBorder="1" applyAlignment="1">
      <alignment horizontal="left" wrapText="1"/>
      <protection/>
    </xf>
    <xf numFmtId="5" fontId="9" fillId="0" borderId="10" xfId="44" applyNumberFormat="1" applyFont="1" applyFill="1" applyBorder="1" applyAlignment="1">
      <alignment horizontal="right"/>
    </xf>
    <xf numFmtId="7" fontId="9" fillId="0" borderId="0" xfId="48" applyNumberFormat="1" applyFont="1" applyFill="1" applyBorder="1" applyAlignment="1">
      <alignment horizontal="left"/>
    </xf>
    <xf numFmtId="5" fontId="9" fillId="0" borderId="11" xfId="45" applyNumberFormat="1" applyFont="1" applyFill="1" applyBorder="1" applyAlignment="1">
      <alignment horizontal="right"/>
    </xf>
    <xf numFmtId="43" fontId="12" fillId="0" borderId="11" xfId="44" applyFont="1" applyFill="1" applyBorder="1" applyAlignment="1">
      <alignment horizontal="right"/>
    </xf>
    <xf numFmtId="164" fontId="9" fillId="0" borderId="11" xfId="45" applyNumberFormat="1" applyFont="1" applyFill="1" applyBorder="1" applyAlignment="1">
      <alignment horizontal="right"/>
    </xf>
    <xf numFmtId="43" fontId="12" fillId="0" borderId="11" xfId="45" applyFont="1" applyFill="1" applyBorder="1" applyAlignment="1">
      <alignment horizontal="right"/>
    </xf>
    <xf numFmtId="164" fontId="9" fillId="0" borderId="11" xfId="44" applyNumberFormat="1" applyFont="1" applyFill="1" applyBorder="1" applyAlignment="1">
      <alignment horizontal="right"/>
    </xf>
    <xf numFmtId="164" fontId="12" fillId="0" borderId="11" xfId="44" applyNumberFormat="1" applyFont="1" applyFill="1" applyBorder="1" applyAlignment="1">
      <alignment horizontal="right"/>
    </xf>
    <xf numFmtId="7" fontId="12" fillId="0" borderId="0" xfId="48" applyNumberFormat="1" applyFont="1" applyFill="1" applyBorder="1" applyAlignment="1">
      <alignment horizontal="center" wrapText="1"/>
    </xf>
    <xf numFmtId="5" fontId="12" fillId="0" borderId="12" xfId="44" applyNumberFormat="1" applyFont="1" applyFill="1" applyBorder="1" applyAlignment="1">
      <alignment horizontal="right"/>
    </xf>
    <xf numFmtId="7" fontId="9" fillId="0" borderId="0" xfId="59" applyNumberFormat="1" applyFont="1">
      <alignment/>
      <protection/>
    </xf>
    <xf numFmtId="5" fontId="12" fillId="0" borderId="0" xfId="44" applyNumberFormat="1" applyFont="1" applyFill="1" applyBorder="1" applyAlignment="1">
      <alignment horizontal="right"/>
    </xf>
    <xf numFmtId="43" fontId="9" fillId="0" borderId="0" xfId="44" applyNumberFormat="1" applyFont="1" applyFill="1" applyBorder="1" applyAlignment="1">
      <alignment horizontal="right"/>
    </xf>
    <xf numFmtId="7" fontId="11" fillId="0" borderId="0" xfId="48" applyNumberFormat="1" applyFont="1" applyFill="1" applyBorder="1" applyAlignment="1">
      <alignment horizontal="left" wrapText="1"/>
    </xf>
    <xf numFmtId="5" fontId="9" fillId="0" borderId="0" xfId="44" applyNumberFormat="1" applyFont="1" applyFill="1" applyBorder="1" applyAlignment="1">
      <alignment horizontal="right"/>
    </xf>
    <xf numFmtId="41" fontId="9" fillId="0" borderId="0" xfId="44" applyNumberFormat="1" applyFont="1" applyFill="1" applyBorder="1" applyAlignment="1">
      <alignment horizontal="right"/>
    </xf>
    <xf numFmtId="43" fontId="9" fillId="0" borderId="0" xfId="44" applyFont="1" applyFill="1" applyBorder="1" applyAlignment="1">
      <alignment horizontal="right"/>
    </xf>
    <xf numFmtId="164" fontId="9" fillId="0" borderId="13" xfId="44" applyNumberFormat="1" applyFont="1" applyFill="1" applyBorder="1" applyAlignment="1">
      <alignment horizontal="right"/>
    </xf>
    <xf numFmtId="5" fontId="9" fillId="0" borderId="0" xfId="44" applyNumberFormat="1" applyFont="1" applyBorder="1" applyAlignment="1">
      <alignment horizontal="right"/>
    </xf>
    <xf numFmtId="164" fontId="12" fillId="0" borderId="0" xfId="44" applyNumberFormat="1" applyFont="1" applyFill="1" applyBorder="1" applyAlignment="1">
      <alignment horizontal="right"/>
    </xf>
    <xf numFmtId="7" fontId="9" fillId="0" borderId="0" xfId="48" applyNumberFormat="1" applyFont="1" applyFill="1" applyBorder="1" applyAlignment="1">
      <alignment horizontal="right" wrapText="1"/>
    </xf>
    <xf numFmtId="165" fontId="9" fillId="0" borderId="0" xfId="59" applyNumberFormat="1" applyFont="1" applyBorder="1" applyAlignment="1">
      <alignment horizontal="center"/>
      <protection/>
    </xf>
    <xf numFmtId="38" fontId="9" fillId="0" borderId="0" xfId="59" applyNumberFormat="1" applyFont="1">
      <alignment/>
      <protection/>
    </xf>
    <xf numFmtId="41" fontId="9" fillId="0" borderId="13" xfId="44" applyNumberFormat="1" applyFont="1" applyFill="1" applyBorder="1" applyAlignment="1">
      <alignment horizontal="right"/>
    </xf>
    <xf numFmtId="7" fontId="12" fillId="0" borderId="0" xfId="48" applyNumberFormat="1" applyFont="1" applyFill="1" applyBorder="1" applyAlignment="1">
      <alignment horizontal="left"/>
    </xf>
    <xf numFmtId="5" fontId="12" fillId="0" borderId="13" xfId="44" applyNumberFormat="1" applyFont="1" applyFill="1" applyBorder="1" applyAlignment="1">
      <alignment horizontal="right"/>
    </xf>
    <xf numFmtId="164" fontId="12" fillId="0" borderId="14" xfId="44" applyNumberFormat="1" applyFont="1" applyFill="1" applyBorder="1" applyAlignment="1">
      <alignment horizontal="right"/>
    </xf>
    <xf numFmtId="38" fontId="12" fillId="0" borderId="0" xfId="44" applyNumberFormat="1" applyFont="1" applyFill="1" applyBorder="1" applyAlignment="1">
      <alignment horizontal="right"/>
    </xf>
    <xf numFmtId="43" fontId="9" fillId="0" borderId="0" xfId="59" applyNumberFormat="1" applyFont="1">
      <alignment/>
      <protection/>
    </xf>
    <xf numFmtId="166" fontId="12" fillId="0" borderId="15" xfId="49" applyNumberFormat="1" applyFont="1" applyFill="1" applyBorder="1" applyAlignment="1">
      <alignment horizontal="right"/>
    </xf>
    <xf numFmtId="42" fontId="9" fillId="0" borderId="0" xfId="48" applyFont="1" applyFill="1" applyAlignment="1">
      <alignment horizontal="right" wrapText="1"/>
    </xf>
    <xf numFmtId="5" fontId="9" fillId="0" borderId="0" xfId="44" applyNumberFormat="1" applyFont="1" applyFill="1" applyAlignment="1">
      <alignment horizontal="right"/>
    </xf>
    <xf numFmtId="0" fontId="13" fillId="0" borderId="0" xfId="59" applyFont="1">
      <alignment/>
      <protection/>
    </xf>
    <xf numFmtId="5" fontId="9" fillId="0" borderId="0" xfId="44" applyNumberFormat="1" applyFont="1" applyAlignment="1">
      <alignment horizontal="right"/>
    </xf>
    <xf numFmtId="5" fontId="13" fillId="0" borderId="0" xfId="44" applyNumberFormat="1" applyFont="1" applyAlignment="1">
      <alignment horizontal="right"/>
    </xf>
    <xf numFmtId="0" fontId="13" fillId="0" borderId="0" xfId="59" applyFont="1" quotePrefix="1">
      <alignment/>
      <protection/>
    </xf>
    <xf numFmtId="0" fontId="14" fillId="0" borderId="0" xfId="59" applyFont="1">
      <alignment/>
      <protection/>
    </xf>
    <xf numFmtId="5" fontId="14" fillId="0" borderId="0" xfId="44" applyNumberFormat="1" applyFont="1" applyAlignment="1">
      <alignment horizontal="right"/>
    </xf>
    <xf numFmtId="7" fontId="3" fillId="0" borderId="0" xfId="0" applyNumberFormat="1" applyFont="1" applyFill="1" applyBorder="1" applyAlignment="1">
      <alignment/>
    </xf>
    <xf numFmtId="0" fontId="12" fillId="0" borderId="0" xfId="0" applyFont="1" applyBorder="1" applyAlignment="1">
      <alignment/>
    </xf>
    <xf numFmtId="0" fontId="5" fillId="0" borderId="0" xfId="0" applyFont="1" applyAlignment="1">
      <alignment/>
    </xf>
    <xf numFmtId="0" fontId="15" fillId="0" borderId="0" xfId="0" applyFont="1" applyBorder="1" applyAlignment="1">
      <alignment/>
    </xf>
    <xf numFmtId="7" fontId="6" fillId="0" borderId="0" xfId="0" applyNumberFormat="1" applyFont="1" applyBorder="1" applyAlignment="1">
      <alignment horizontal="centerContinuous"/>
    </xf>
    <xf numFmtId="7" fontId="15" fillId="0" borderId="0" xfId="44" applyNumberFormat="1" applyFont="1" applyBorder="1" applyAlignment="1">
      <alignment horizontal="centerContinuous"/>
    </xf>
    <xf numFmtId="7" fontId="9" fillId="0" borderId="0" xfId="0" applyNumberFormat="1" applyFont="1" applyBorder="1" applyAlignment="1">
      <alignment/>
    </xf>
    <xf numFmtId="7" fontId="12" fillId="34" borderId="13" xfId="44" applyNumberFormat="1" applyFont="1" applyFill="1" applyBorder="1" applyAlignment="1">
      <alignment horizontal="centerContinuous"/>
    </xf>
    <xf numFmtId="7" fontId="12" fillId="34" borderId="0" xfId="44" applyNumberFormat="1" applyFont="1" applyFill="1" applyBorder="1" applyAlignment="1">
      <alignment horizontal="centerContinuous"/>
    </xf>
    <xf numFmtId="0" fontId="9" fillId="0" borderId="0" xfId="0" applyFont="1" applyBorder="1" applyAlignment="1">
      <alignment/>
    </xf>
    <xf numFmtId="7" fontId="11" fillId="0" borderId="0" xfId="44" applyNumberFormat="1" applyFont="1" applyBorder="1" applyAlignment="1">
      <alignment/>
    </xf>
    <xf numFmtId="7" fontId="11" fillId="0" borderId="16" xfId="44" applyNumberFormat="1" applyFont="1" applyBorder="1" applyAlignment="1">
      <alignment/>
    </xf>
    <xf numFmtId="7" fontId="11" fillId="0" borderId="0" xfId="0" applyNumberFormat="1" applyFont="1" applyBorder="1" applyAlignment="1">
      <alignment/>
    </xf>
    <xf numFmtId="7" fontId="11" fillId="0" borderId="17" xfId="44" applyNumberFormat="1" applyFont="1" applyBorder="1" applyAlignment="1">
      <alignment/>
    </xf>
    <xf numFmtId="7" fontId="9" fillId="0" borderId="0" xfId="44" applyNumberFormat="1" applyFont="1" applyBorder="1" applyAlignment="1">
      <alignment/>
    </xf>
    <xf numFmtId="5" fontId="12" fillId="0" borderId="17" xfId="44" applyNumberFormat="1" applyFont="1" applyBorder="1" applyAlignment="1">
      <alignment/>
    </xf>
    <xf numFmtId="7" fontId="9" fillId="0" borderId="17" xfId="44" applyNumberFormat="1" applyFont="1" applyBorder="1" applyAlignment="1">
      <alignment/>
    </xf>
    <xf numFmtId="164" fontId="9" fillId="0" borderId="0" xfId="44" applyNumberFormat="1" applyFont="1" applyBorder="1" applyAlignment="1">
      <alignment/>
    </xf>
    <xf numFmtId="164" fontId="9" fillId="0" borderId="13" xfId="44" applyNumberFormat="1" applyFont="1" applyBorder="1" applyAlignment="1">
      <alignment/>
    </xf>
    <xf numFmtId="164" fontId="9" fillId="0" borderId="18" xfId="44" applyNumberFormat="1" applyFont="1" applyBorder="1" applyAlignment="1">
      <alignment/>
    </xf>
    <xf numFmtId="164" fontId="9" fillId="0" borderId="17" xfId="44" applyNumberFormat="1" applyFont="1" applyBorder="1" applyAlignment="1">
      <alignment/>
    </xf>
    <xf numFmtId="38" fontId="9" fillId="0" borderId="17" xfId="44" applyNumberFormat="1" applyFont="1" applyBorder="1" applyAlignment="1">
      <alignment/>
    </xf>
    <xf numFmtId="38" fontId="9" fillId="0" borderId="13" xfId="44" applyNumberFormat="1" applyFont="1" applyBorder="1" applyAlignment="1">
      <alignment/>
    </xf>
    <xf numFmtId="38" fontId="9" fillId="0" borderId="19" xfId="44" applyNumberFormat="1" applyFont="1" applyFill="1" applyBorder="1" applyAlignment="1">
      <alignment/>
    </xf>
    <xf numFmtId="164" fontId="9" fillId="0" borderId="20" xfId="44" applyNumberFormat="1" applyFont="1" applyBorder="1" applyAlignment="1">
      <alignment/>
    </xf>
    <xf numFmtId="38" fontId="9" fillId="0" borderId="0" xfId="44" applyNumberFormat="1" applyFont="1" applyBorder="1" applyAlignment="1">
      <alignment/>
    </xf>
    <xf numFmtId="38" fontId="9" fillId="0" borderId="0" xfId="0" applyNumberFormat="1" applyFont="1" applyBorder="1" applyAlignment="1">
      <alignment/>
    </xf>
    <xf numFmtId="7" fontId="9" fillId="0" borderId="18" xfId="44" applyNumberFormat="1" applyFont="1" applyBorder="1" applyAlignment="1">
      <alignment/>
    </xf>
    <xf numFmtId="7" fontId="12" fillId="0" borderId="0" xfId="0" applyNumberFormat="1" applyFont="1" applyBorder="1" applyAlignment="1">
      <alignment/>
    </xf>
    <xf numFmtId="6" fontId="12" fillId="0" borderId="21" xfId="44" applyNumberFormat="1" applyFont="1" applyBorder="1" applyAlignment="1">
      <alignment/>
    </xf>
    <xf numFmtId="0" fontId="9" fillId="0" borderId="0" xfId="0" applyFont="1" applyAlignment="1">
      <alignment/>
    </xf>
    <xf numFmtId="164" fontId="9" fillId="0" borderId="0" xfId="44" applyNumberFormat="1" applyFont="1" applyAlignment="1">
      <alignment/>
    </xf>
    <xf numFmtId="164" fontId="16" fillId="0" borderId="0" xfId="44" applyNumberFormat="1" applyFont="1" applyBorder="1" applyAlignment="1">
      <alignment/>
    </xf>
    <xf numFmtId="0" fontId="17" fillId="0" borderId="0" xfId="0" applyFont="1" applyBorder="1" applyAlignment="1">
      <alignment/>
    </xf>
    <xf numFmtId="0" fontId="19" fillId="0" borderId="0" xfId="59" applyFont="1" applyFill="1" applyBorder="1">
      <alignment/>
      <protection/>
    </xf>
    <xf numFmtId="0" fontId="5" fillId="0" borderId="0" xfId="59" applyFont="1" applyAlignment="1">
      <alignment/>
      <protection/>
    </xf>
    <xf numFmtId="0" fontId="20" fillId="0" borderId="0" xfId="59" applyFont="1" applyFill="1" applyBorder="1">
      <alignment/>
      <protection/>
    </xf>
    <xf numFmtId="43" fontId="5" fillId="0" borderId="0" xfId="59" applyNumberFormat="1" applyFont="1" applyFill="1" applyBorder="1" applyAlignment="1">
      <alignment horizontal="centerContinuous"/>
      <protection/>
    </xf>
    <xf numFmtId="0" fontId="5" fillId="0" borderId="0" xfId="59" applyFont="1" applyFill="1" applyBorder="1" applyAlignment="1">
      <alignment horizontal="centerContinuous"/>
      <protection/>
    </xf>
    <xf numFmtId="43" fontId="5" fillId="0" borderId="0" xfId="44" applyFont="1" applyFill="1" applyBorder="1" applyAlignment="1">
      <alignment horizontal="centerContinuous"/>
    </xf>
    <xf numFmtId="43" fontId="21" fillId="0" borderId="0" xfId="44" applyFont="1" applyBorder="1" applyAlignment="1">
      <alignment horizontal="centerContinuous"/>
    </xf>
    <xf numFmtId="43" fontId="21" fillId="0" borderId="0" xfId="44" applyFont="1" applyFill="1" applyBorder="1" applyAlignment="1">
      <alignment horizontal="centerContinuous"/>
    </xf>
    <xf numFmtId="0" fontId="21" fillId="0" borderId="0" xfId="59" applyFont="1" applyFill="1" applyBorder="1">
      <alignment/>
      <protection/>
    </xf>
    <xf numFmtId="43" fontId="12" fillId="0" borderId="0" xfId="59" applyNumberFormat="1" applyFont="1" applyFill="1" applyBorder="1" applyAlignment="1">
      <alignment horizontal="left" wrapText="1"/>
      <protection/>
    </xf>
    <xf numFmtId="43" fontId="22" fillId="33" borderId="0" xfId="44" applyFont="1" applyFill="1" applyAlignment="1">
      <alignment horizontal="center" wrapText="1"/>
    </xf>
    <xf numFmtId="43" fontId="22" fillId="33" borderId="0" xfId="44" applyFont="1" applyFill="1" applyBorder="1" applyAlignment="1">
      <alignment horizontal="center" wrapText="1"/>
    </xf>
    <xf numFmtId="0" fontId="12" fillId="0" borderId="0" xfId="59" applyFont="1" applyFill="1" applyBorder="1" applyAlignment="1">
      <alignment horizontal="left" wrapText="1"/>
      <protection/>
    </xf>
    <xf numFmtId="43" fontId="11" fillId="0" borderId="0" xfId="59" applyNumberFormat="1" applyFont="1" applyFill="1" applyBorder="1" applyAlignment="1">
      <alignment horizontal="left" wrapText="1"/>
      <protection/>
    </xf>
    <xf numFmtId="0" fontId="11" fillId="0" borderId="0" xfId="59" applyFont="1" applyFill="1" applyBorder="1" applyAlignment="1">
      <alignment horizontal="left" wrapText="1"/>
      <protection/>
    </xf>
    <xf numFmtId="43" fontId="11" fillId="0" borderId="0" xfId="44" applyFont="1" applyFill="1" applyBorder="1" applyAlignment="1">
      <alignment horizontal="left" wrapText="1"/>
    </xf>
    <xf numFmtId="0" fontId="9" fillId="0" borderId="0" xfId="59" applyFont="1" applyFill="1" applyBorder="1" applyAlignment="1">
      <alignment horizontal="left" wrapText="1"/>
      <protection/>
    </xf>
    <xf numFmtId="43" fontId="9" fillId="0" borderId="0" xfId="59" applyNumberFormat="1" applyFont="1" applyFill="1" applyBorder="1" applyAlignment="1">
      <alignment/>
      <protection/>
    </xf>
    <xf numFmtId="6" fontId="9" fillId="0" borderId="0" xfId="49" applyNumberFormat="1" applyFont="1" applyFill="1" applyBorder="1" applyAlignment="1">
      <alignment/>
    </xf>
    <xf numFmtId="43" fontId="12" fillId="0" borderId="0" xfId="44" applyNumberFormat="1" applyFont="1" applyFill="1" applyBorder="1" applyAlignment="1">
      <alignment/>
    </xf>
    <xf numFmtId="0" fontId="9" fillId="0" borderId="0" xfId="59" applyFont="1" applyFill="1" applyBorder="1">
      <alignment/>
      <protection/>
    </xf>
    <xf numFmtId="0" fontId="9" fillId="0" borderId="0" xfId="0" applyFont="1" applyFill="1" applyBorder="1" applyAlignment="1">
      <alignment/>
    </xf>
    <xf numFmtId="164" fontId="9" fillId="0" borderId="0" xfId="44" applyNumberFormat="1" applyFont="1" applyFill="1" applyBorder="1" applyAlignment="1">
      <alignment/>
    </xf>
    <xf numFmtId="14" fontId="9" fillId="0" borderId="0" xfId="59" applyNumberFormat="1" applyFont="1" applyFill="1" applyBorder="1">
      <alignment/>
      <protection/>
    </xf>
    <xf numFmtId="38" fontId="9" fillId="0" borderId="0" xfId="44" applyNumberFormat="1" applyFont="1" applyFill="1" applyBorder="1" applyAlignment="1">
      <alignment/>
    </xf>
    <xf numFmtId="43" fontId="9" fillId="0" borderId="0" xfId="59" applyNumberFormat="1" applyFont="1" applyFill="1" applyBorder="1">
      <alignment/>
      <protection/>
    </xf>
    <xf numFmtId="38" fontId="9" fillId="0" borderId="14" xfId="44" applyNumberFormat="1" applyFont="1" applyFill="1" applyBorder="1" applyAlignment="1">
      <alignment/>
    </xf>
    <xf numFmtId="43" fontId="13" fillId="0" borderId="14" xfId="44" applyNumberFormat="1" applyFont="1" applyFill="1" applyBorder="1" applyAlignment="1">
      <alignment/>
    </xf>
    <xf numFmtId="164" fontId="12" fillId="0" borderId="15" xfId="44" applyNumberFormat="1" applyFont="1" applyFill="1" applyBorder="1" applyAlignment="1">
      <alignment/>
    </xf>
    <xf numFmtId="43" fontId="9" fillId="0" borderId="0" xfId="44" applyFont="1" applyFill="1" applyBorder="1" applyAlignment="1">
      <alignment/>
    </xf>
    <xf numFmtId="43" fontId="9" fillId="0" borderId="0" xfId="44" applyFont="1" applyFill="1" applyBorder="1" applyAlignment="1">
      <alignment/>
    </xf>
    <xf numFmtId="43" fontId="11" fillId="0" borderId="0" xfId="44" applyFont="1" applyFill="1" applyBorder="1" applyAlignment="1">
      <alignment wrapText="1"/>
    </xf>
    <xf numFmtId="43" fontId="9" fillId="0" borderId="0" xfId="59" applyNumberFormat="1" applyFont="1" applyFill="1" applyBorder="1" applyAlignment="1">
      <alignment horizontal="left"/>
      <protection/>
    </xf>
    <xf numFmtId="43" fontId="12" fillId="0" borderId="0" xfId="59" applyNumberFormat="1" applyFont="1" applyFill="1" applyBorder="1">
      <alignment/>
      <protection/>
    </xf>
    <xf numFmtId="38" fontId="12" fillId="0" borderId="14" xfId="44" applyNumberFormat="1" applyFont="1" applyFill="1" applyBorder="1" applyAlignment="1">
      <alignment/>
    </xf>
    <xf numFmtId="38" fontId="12" fillId="0" borderId="15" xfId="44" applyNumberFormat="1" applyFont="1" applyFill="1" applyBorder="1" applyAlignment="1">
      <alignment/>
    </xf>
    <xf numFmtId="43" fontId="12" fillId="0" borderId="14" xfId="44" applyFont="1" applyFill="1" applyBorder="1" applyAlignment="1">
      <alignment/>
    </xf>
    <xf numFmtId="164" fontId="9" fillId="0" borderId="0" xfId="59" applyNumberFormat="1" applyFont="1" applyFill="1" applyBorder="1">
      <alignment/>
      <protection/>
    </xf>
    <xf numFmtId="43" fontId="12" fillId="0" borderId="0" xfId="44" applyFont="1" applyFill="1" applyBorder="1" applyAlignment="1">
      <alignment/>
    </xf>
    <xf numFmtId="43" fontId="11" fillId="0" borderId="0" xfId="59" applyNumberFormat="1" applyFont="1" applyFill="1" applyBorder="1">
      <alignment/>
      <protection/>
    </xf>
    <xf numFmtId="43" fontId="11" fillId="0" borderId="0" xfId="44" applyFont="1" applyFill="1" applyBorder="1" applyAlignment="1">
      <alignment/>
    </xf>
    <xf numFmtId="5" fontId="9" fillId="0" borderId="0" xfId="59" applyNumberFormat="1" applyFont="1" applyFill="1" applyBorder="1">
      <alignment/>
      <protection/>
    </xf>
    <xf numFmtId="43" fontId="9" fillId="0" borderId="0" xfId="59" applyNumberFormat="1" applyFont="1" applyFill="1" applyBorder="1" applyAlignment="1">
      <alignment horizontal="left" wrapText="1"/>
      <protection/>
    </xf>
    <xf numFmtId="6" fontId="12" fillId="0" borderId="15" xfId="44" applyNumberFormat="1" applyFont="1" applyFill="1" applyBorder="1" applyAlignment="1">
      <alignment/>
    </xf>
    <xf numFmtId="164" fontId="67" fillId="0" borderId="0" xfId="44" applyNumberFormat="1" applyFont="1" applyFill="1" applyBorder="1" applyAlignment="1">
      <alignment/>
    </xf>
    <xf numFmtId="0" fontId="24" fillId="0" borderId="0" xfId="59" applyFont="1" applyFill="1" applyBorder="1">
      <alignment/>
      <protection/>
    </xf>
    <xf numFmtId="5" fontId="67" fillId="0" borderId="0" xfId="59" applyNumberFormat="1" applyFont="1" applyFill="1" applyBorder="1">
      <alignment/>
      <protection/>
    </xf>
    <xf numFmtId="0" fontId="15" fillId="0" borderId="0" xfId="59" applyFont="1" applyFill="1" applyBorder="1">
      <alignment/>
      <protection/>
    </xf>
    <xf numFmtId="43" fontId="15" fillId="0" borderId="0" xfId="44" applyFont="1" applyFill="1" applyBorder="1" applyAlignment="1">
      <alignment/>
    </xf>
    <xf numFmtId="43" fontId="15" fillId="0" borderId="0" xfId="44" applyFont="1" applyFill="1" applyBorder="1" applyAlignment="1">
      <alignment horizontal="right"/>
    </xf>
    <xf numFmtId="43" fontId="25" fillId="0" borderId="0" xfId="44" applyFont="1" applyBorder="1" applyAlignment="1">
      <alignment/>
    </xf>
    <xf numFmtId="0" fontId="25" fillId="0" borderId="0" xfId="59" applyFont="1" applyBorder="1">
      <alignment/>
      <protection/>
    </xf>
    <xf numFmtId="43" fontId="20" fillId="0" borderId="0" xfId="44" applyFont="1" applyBorder="1" applyAlignment="1">
      <alignment/>
    </xf>
    <xf numFmtId="0" fontId="20" fillId="0" borderId="0" xfId="59" applyFont="1" applyBorder="1">
      <alignment/>
      <protection/>
    </xf>
    <xf numFmtId="43" fontId="5" fillId="0" borderId="22" xfId="59" applyNumberFormat="1" applyFont="1" applyBorder="1" applyAlignment="1">
      <alignment horizontal="centerContinuous"/>
      <protection/>
    </xf>
    <xf numFmtId="43" fontId="9" fillId="0" borderId="0" xfId="44" applyNumberFormat="1" applyFont="1" applyBorder="1" applyAlignment="1">
      <alignment horizontal="centerContinuous"/>
    </xf>
    <xf numFmtId="43" fontId="9" fillId="0" borderId="17" xfId="44" applyNumberFormat="1" applyFont="1" applyBorder="1" applyAlignment="1">
      <alignment horizontal="centerContinuous"/>
    </xf>
    <xf numFmtId="43" fontId="9" fillId="0" borderId="22" xfId="59" applyNumberFormat="1" applyFont="1" applyBorder="1" applyAlignment="1" quotePrefix="1">
      <alignment wrapText="1"/>
      <protection/>
    </xf>
    <xf numFmtId="43" fontId="9" fillId="0" borderId="0" xfId="44" applyFont="1" applyBorder="1" applyAlignment="1">
      <alignment/>
    </xf>
    <xf numFmtId="0" fontId="9" fillId="0" borderId="0" xfId="59" applyFont="1" applyBorder="1">
      <alignment/>
      <protection/>
    </xf>
    <xf numFmtId="43" fontId="9" fillId="0" borderId="22" xfId="59" applyNumberFormat="1" applyFont="1" applyBorder="1" applyAlignment="1">
      <alignment horizontal="center" wrapText="1"/>
      <protection/>
    </xf>
    <xf numFmtId="43" fontId="12" fillId="33" borderId="23" xfId="44" applyNumberFormat="1" applyFont="1" applyFill="1" applyBorder="1" applyAlignment="1" quotePrefix="1">
      <alignment horizontal="centerContinuous"/>
    </xf>
    <xf numFmtId="14" fontId="12" fillId="33" borderId="24" xfId="44" applyNumberFormat="1" applyFont="1" applyFill="1" applyBorder="1" applyAlignment="1" quotePrefix="1">
      <alignment horizontal="centerContinuous" wrapText="1"/>
    </xf>
    <xf numFmtId="43" fontId="9" fillId="33" borderId="16" xfId="44" applyNumberFormat="1" applyFont="1" applyFill="1" applyBorder="1" applyAlignment="1">
      <alignment horizontal="centerContinuous"/>
    </xf>
    <xf numFmtId="43" fontId="12" fillId="33" borderId="25" xfId="44" applyNumberFormat="1" applyFont="1" applyFill="1" applyBorder="1" applyAlignment="1">
      <alignment horizontal="centerContinuous"/>
    </xf>
    <xf numFmtId="43" fontId="12" fillId="33" borderId="13" xfId="44" applyNumberFormat="1" applyFont="1" applyFill="1" applyBorder="1" applyAlignment="1">
      <alignment horizontal="centerContinuous"/>
    </xf>
    <xf numFmtId="43" fontId="12" fillId="33" borderId="18" xfId="44" applyNumberFormat="1" applyFont="1" applyFill="1" applyBorder="1" applyAlignment="1">
      <alignment horizontal="centerContinuous"/>
    </xf>
    <xf numFmtId="43" fontId="9" fillId="0" borderId="23" xfId="59" applyNumberFormat="1" applyFont="1" applyBorder="1" applyAlignment="1">
      <alignment horizontal="center" wrapText="1"/>
      <protection/>
    </xf>
    <xf numFmtId="43" fontId="12" fillId="0" borderId="23" xfId="44" applyNumberFormat="1" applyFont="1" applyBorder="1" applyAlignment="1">
      <alignment horizontal="centerContinuous"/>
    </xf>
    <xf numFmtId="43" fontId="12" fillId="0" borderId="24" xfId="44" applyNumberFormat="1" applyFont="1" applyBorder="1" applyAlignment="1">
      <alignment horizontal="centerContinuous"/>
    </xf>
    <xf numFmtId="43" fontId="9" fillId="0" borderId="17" xfId="44" applyFont="1" applyFill="1" applyBorder="1" applyAlignment="1">
      <alignment horizontal="right"/>
    </xf>
    <xf numFmtId="43" fontId="12" fillId="0" borderId="22" xfId="59" applyNumberFormat="1" applyFont="1" applyBorder="1" applyAlignment="1">
      <alignment horizontal="center" wrapText="1"/>
      <protection/>
    </xf>
    <xf numFmtId="43" fontId="9" fillId="0" borderId="22" xfId="44" applyFont="1" applyBorder="1" applyAlignment="1">
      <alignment horizontal="right"/>
    </xf>
    <xf numFmtId="43" fontId="9" fillId="0" borderId="22" xfId="59" applyNumberFormat="1" applyFont="1" applyBorder="1" applyAlignment="1">
      <alignment horizontal="left" wrapText="1"/>
      <protection/>
    </xf>
    <xf numFmtId="164" fontId="9" fillId="0" borderId="22" xfId="44" applyNumberFormat="1" applyFont="1" applyBorder="1" applyAlignment="1">
      <alignment horizontal="right"/>
    </xf>
    <xf numFmtId="43" fontId="9" fillId="0" borderId="0" xfId="44" applyFont="1" applyBorder="1" applyAlignment="1">
      <alignment horizontal="right"/>
    </xf>
    <xf numFmtId="164" fontId="9" fillId="0" borderId="25" xfId="44" applyNumberFormat="1" applyFont="1" applyBorder="1" applyAlignment="1">
      <alignment horizontal="right"/>
    </xf>
    <xf numFmtId="164" fontId="9" fillId="0" borderId="13" xfId="44" applyNumberFormat="1" applyFont="1" applyBorder="1" applyAlignment="1">
      <alignment horizontal="right"/>
    </xf>
    <xf numFmtId="5" fontId="12" fillId="0" borderId="18" xfId="44" applyNumberFormat="1" applyFont="1" applyFill="1" applyBorder="1" applyAlignment="1">
      <alignment horizontal="right"/>
    </xf>
    <xf numFmtId="164" fontId="9" fillId="0" borderId="0" xfId="44" applyNumberFormat="1" applyFont="1" applyBorder="1" applyAlignment="1">
      <alignment horizontal="right"/>
    </xf>
    <xf numFmtId="43" fontId="26" fillId="0" borderId="22" xfId="44" applyFont="1" applyBorder="1" applyAlignment="1">
      <alignment horizontal="right"/>
    </xf>
    <xf numFmtId="38" fontId="9" fillId="0" borderId="13" xfId="44" applyNumberFormat="1" applyFont="1" applyBorder="1" applyAlignment="1">
      <alignment horizontal="right"/>
    </xf>
    <xf numFmtId="164" fontId="9" fillId="0" borderId="17" xfId="44" applyNumberFormat="1" applyFont="1" applyFill="1" applyBorder="1" applyAlignment="1">
      <alignment horizontal="right"/>
    </xf>
    <xf numFmtId="43" fontId="12" fillId="0" borderId="0" xfId="44" applyFont="1" applyBorder="1" applyAlignment="1">
      <alignment horizontal="right"/>
    </xf>
    <xf numFmtId="164" fontId="9" fillId="0" borderId="18" xfId="44" applyNumberFormat="1" applyFont="1" applyFill="1" applyBorder="1" applyAlignment="1">
      <alignment horizontal="right"/>
    </xf>
    <xf numFmtId="6" fontId="12" fillId="0" borderId="17" xfId="44" applyNumberFormat="1" applyFont="1" applyFill="1" applyBorder="1" applyAlignment="1">
      <alignment horizontal="right"/>
    </xf>
    <xf numFmtId="43" fontId="9" fillId="0" borderId="0" xfId="59" applyNumberFormat="1" applyFont="1" applyBorder="1">
      <alignment/>
      <protection/>
    </xf>
    <xf numFmtId="43" fontId="12" fillId="0" borderId="0" xfId="44" applyFont="1" applyBorder="1" applyAlignment="1">
      <alignment/>
    </xf>
    <xf numFmtId="37" fontId="9" fillId="0" borderId="0" xfId="59" applyNumberFormat="1" applyFont="1" applyBorder="1">
      <alignment/>
      <protection/>
    </xf>
    <xf numFmtId="6" fontId="12" fillId="0" borderId="18" xfId="44" applyNumberFormat="1" applyFont="1" applyFill="1" applyBorder="1" applyAlignment="1">
      <alignment horizontal="right"/>
    </xf>
    <xf numFmtId="6" fontId="9" fillId="0" borderId="0" xfId="59" applyNumberFormat="1" applyFont="1" applyBorder="1">
      <alignment/>
      <protection/>
    </xf>
    <xf numFmtId="38" fontId="9" fillId="0" borderId="18" xfId="44" applyNumberFormat="1" applyFont="1" applyFill="1" applyBorder="1" applyAlignment="1">
      <alignment horizontal="right"/>
    </xf>
    <xf numFmtId="43" fontId="9" fillId="0" borderId="22" xfId="0" applyNumberFormat="1" applyFont="1" applyBorder="1" applyAlignment="1">
      <alignment horizontal="left" wrapText="1"/>
    </xf>
    <xf numFmtId="43" fontId="12" fillId="0" borderId="25" xfId="59" applyNumberFormat="1" applyFont="1" applyBorder="1" applyAlignment="1">
      <alignment horizontal="center" wrapText="1"/>
      <protection/>
    </xf>
    <xf numFmtId="43" fontId="9" fillId="0" borderId="25" xfId="44" applyFont="1" applyBorder="1" applyAlignment="1">
      <alignment horizontal="right"/>
    </xf>
    <xf numFmtId="43" fontId="9" fillId="0" borderId="13" xfId="44" applyFont="1" applyBorder="1" applyAlignment="1">
      <alignment horizontal="right"/>
    </xf>
    <xf numFmtId="0" fontId="9" fillId="0" borderId="0" xfId="59" applyFont="1" applyBorder="1" applyAlignment="1">
      <alignment horizontal="left" wrapText="1"/>
      <protection/>
    </xf>
    <xf numFmtId="43" fontId="9" fillId="0" borderId="0" xfId="44" applyNumberFormat="1" applyFont="1" applyBorder="1" applyAlignment="1">
      <alignment horizontal="right"/>
    </xf>
    <xf numFmtId="6" fontId="67" fillId="0" borderId="0" xfId="44" applyNumberFormat="1" applyFont="1" applyBorder="1" applyAlignment="1">
      <alignment horizontal="right"/>
    </xf>
    <xf numFmtId="43" fontId="9" fillId="0" borderId="0" xfId="44" applyNumberFormat="1" applyFont="1" applyBorder="1" applyAlignment="1">
      <alignment horizontal="left"/>
    </xf>
    <xf numFmtId="43" fontId="12" fillId="0" borderId="0" xfId="44" applyNumberFormat="1" applyFont="1" applyBorder="1" applyAlignment="1">
      <alignment horizontal="right"/>
    </xf>
    <xf numFmtId="43" fontId="9" fillId="0" borderId="0" xfId="44" applyNumberFormat="1" applyFont="1" applyBorder="1" applyAlignment="1">
      <alignment/>
    </xf>
    <xf numFmtId="0" fontId="9" fillId="0" borderId="0" xfId="59" applyFont="1" applyBorder="1" applyAlignment="1">
      <alignment wrapText="1"/>
      <protection/>
    </xf>
    <xf numFmtId="0" fontId="15" fillId="0" borderId="0" xfId="59" applyFont="1" applyBorder="1" applyAlignment="1">
      <alignment wrapText="1"/>
      <protection/>
    </xf>
    <xf numFmtId="43" fontId="15" fillId="0" borderId="0" xfId="44" applyNumberFormat="1" applyFont="1" applyBorder="1" applyAlignment="1">
      <alignment/>
    </xf>
    <xf numFmtId="43" fontId="15" fillId="0" borderId="0" xfId="44" applyFont="1" applyBorder="1" applyAlignment="1">
      <alignment/>
    </xf>
    <xf numFmtId="0" fontId="15" fillId="0" borderId="0" xfId="59" applyFont="1" applyBorder="1">
      <alignment/>
      <protection/>
    </xf>
    <xf numFmtId="7" fontId="18" fillId="0" borderId="0" xfId="59" applyNumberFormat="1" applyFont="1" applyFill="1" applyAlignment="1">
      <alignment horizontal="centerContinuous"/>
      <protection/>
    </xf>
    <xf numFmtId="7" fontId="18" fillId="0" borderId="0" xfId="44" applyNumberFormat="1" applyFont="1" applyFill="1" applyAlignment="1">
      <alignment horizontal="centerContinuous"/>
    </xf>
    <xf numFmtId="7" fontId="27" fillId="0" borderId="0" xfId="44" applyNumberFormat="1" applyFont="1" applyAlignment="1">
      <alignment horizontal="centerContinuous"/>
    </xf>
    <xf numFmtId="0" fontId="27" fillId="0" borderId="0" xfId="59" applyFont="1">
      <alignment/>
      <protection/>
    </xf>
    <xf numFmtId="7" fontId="5" fillId="0" borderId="0" xfId="59" applyNumberFormat="1" applyFont="1" applyFill="1" applyAlignment="1">
      <alignment horizontal="centerContinuous"/>
      <protection/>
    </xf>
    <xf numFmtId="7" fontId="15" fillId="0" borderId="0" xfId="44" applyNumberFormat="1" applyFont="1" applyAlignment="1">
      <alignment horizontal="centerContinuous"/>
    </xf>
    <xf numFmtId="7" fontId="9" fillId="0" borderId="0" xfId="44" applyNumberFormat="1" applyFont="1" applyAlignment="1">
      <alignment horizontal="centerContinuous"/>
    </xf>
    <xf numFmtId="0" fontId="28" fillId="0" borderId="0" xfId="59" applyFont="1">
      <alignment/>
      <protection/>
    </xf>
    <xf numFmtId="7" fontId="6" fillId="0" borderId="0" xfId="59" applyNumberFormat="1" applyFont="1" applyFill="1" applyAlignment="1">
      <alignment horizontal="centerContinuous"/>
      <protection/>
    </xf>
    <xf numFmtId="7" fontId="6" fillId="0" borderId="0" xfId="44" applyNumberFormat="1" applyFont="1" applyFill="1" applyAlignment="1">
      <alignment horizontal="centerContinuous"/>
    </xf>
    <xf numFmtId="7" fontId="20" fillId="0" borderId="0" xfId="44" applyNumberFormat="1" applyFont="1" applyAlignment="1">
      <alignment horizontal="centerContinuous"/>
    </xf>
    <xf numFmtId="0" fontId="20" fillId="0" borderId="0" xfId="59" applyFont="1">
      <alignment/>
      <protection/>
    </xf>
    <xf numFmtId="7" fontId="20" fillId="0" borderId="0" xfId="59" applyNumberFormat="1" applyFont="1" applyFill="1" applyAlignment="1">
      <alignment horizontal="centerContinuous"/>
      <protection/>
    </xf>
    <xf numFmtId="7" fontId="20" fillId="0" borderId="0" xfId="44" applyNumberFormat="1" applyFont="1" applyFill="1" applyAlignment="1">
      <alignment horizontal="centerContinuous"/>
    </xf>
    <xf numFmtId="43" fontId="10" fillId="33" borderId="0" xfId="44" applyFont="1" applyFill="1" applyAlignment="1">
      <alignment horizontal="centerContinuous" wrapText="1"/>
    </xf>
    <xf numFmtId="7" fontId="10" fillId="33" borderId="0" xfId="44" applyNumberFormat="1" applyFont="1" applyFill="1" applyAlignment="1">
      <alignment horizontal="center" wrapText="1"/>
    </xf>
    <xf numFmtId="7" fontId="12" fillId="0" borderId="0" xfId="59" applyNumberFormat="1" applyFont="1" applyFill="1" applyAlignment="1">
      <alignment horizontal="left" wrapText="1"/>
      <protection/>
    </xf>
    <xf numFmtId="0" fontId="12" fillId="0" borderId="0" xfId="59" applyFont="1" applyAlignment="1">
      <alignment horizontal="left" wrapText="1"/>
      <protection/>
    </xf>
    <xf numFmtId="7" fontId="12" fillId="0" borderId="0" xfId="59" applyNumberFormat="1" applyFont="1" applyFill="1" applyAlignment="1">
      <alignment horizontal="center" wrapText="1"/>
      <protection/>
    </xf>
    <xf numFmtId="7" fontId="9" fillId="0" borderId="0" xfId="44" applyNumberFormat="1" applyFont="1" applyFill="1" applyAlignment="1">
      <alignment/>
    </xf>
    <xf numFmtId="7" fontId="9" fillId="0" borderId="0" xfId="59" applyNumberFormat="1" applyFont="1" applyFill="1">
      <alignment/>
      <protection/>
    </xf>
    <xf numFmtId="6" fontId="9" fillId="0" borderId="0" xfId="44" applyNumberFormat="1" applyFont="1" applyBorder="1" applyAlignment="1">
      <alignment horizontal="right"/>
    </xf>
    <xf numFmtId="38" fontId="9" fillId="0" borderId="0" xfId="44" applyNumberFormat="1" applyFont="1" applyFill="1" applyAlignment="1">
      <alignment horizontal="right"/>
    </xf>
    <xf numFmtId="164" fontId="9" fillId="0" borderId="0" xfId="44" applyNumberFormat="1" applyFont="1" applyFill="1" applyBorder="1" applyAlignment="1">
      <alignment horizontal="right"/>
    </xf>
    <xf numFmtId="164" fontId="29" fillId="0" borderId="0" xfId="44" applyNumberFormat="1" applyFont="1" applyFill="1" applyBorder="1" applyAlignment="1">
      <alignment horizontal="right"/>
    </xf>
    <xf numFmtId="7" fontId="12" fillId="0" borderId="0" xfId="59" applyNumberFormat="1" applyFont="1" applyFill="1" applyAlignment="1">
      <alignment horizontal="center"/>
      <protection/>
    </xf>
    <xf numFmtId="164" fontId="9" fillId="0" borderId="14" xfId="44" applyNumberFormat="1" applyFont="1" applyFill="1" applyBorder="1" applyAlignment="1">
      <alignment horizontal="right"/>
    </xf>
    <xf numFmtId="38" fontId="9" fillId="0" borderId="14" xfId="44" applyNumberFormat="1" applyFont="1" applyFill="1" applyBorder="1" applyAlignment="1">
      <alignment horizontal="right"/>
    </xf>
    <xf numFmtId="43" fontId="12" fillId="0" borderId="14" xfId="44" applyNumberFormat="1" applyFont="1" applyBorder="1" applyAlignment="1">
      <alignment horizontal="right"/>
    </xf>
    <xf numFmtId="164" fontId="12" fillId="0" borderId="15" xfId="44" applyNumberFormat="1" applyFont="1" applyBorder="1" applyAlignment="1">
      <alignment horizontal="right"/>
    </xf>
    <xf numFmtId="43" fontId="12" fillId="0" borderId="0" xfId="44" applyNumberFormat="1" applyFont="1" applyFill="1" applyAlignment="1">
      <alignment horizontal="right"/>
    </xf>
    <xf numFmtId="43" fontId="9" fillId="0" borderId="0" xfId="44" applyFont="1" applyAlignment="1">
      <alignment/>
    </xf>
    <xf numFmtId="43" fontId="9" fillId="0" borderId="0" xfId="44" applyFont="1" applyFill="1" applyAlignment="1">
      <alignment horizontal="right"/>
    </xf>
    <xf numFmtId="43" fontId="30" fillId="0" borderId="0" xfId="44" applyNumberFormat="1" applyFont="1" applyFill="1" applyAlignment="1">
      <alignment horizontal="right"/>
    </xf>
    <xf numFmtId="164" fontId="9" fillId="0" borderId="0" xfId="44" applyNumberFormat="1" applyFont="1" applyFill="1" applyAlignment="1">
      <alignment horizontal="right"/>
    </xf>
    <xf numFmtId="7" fontId="23" fillId="0" borderId="0" xfId="59" applyNumberFormat="1" applyFont="1" applyFill="1">
      <alignment/>
      <protection/>
    </xf>
    <xf numFmtId="38" fontId="23" fillId="0" borderId="0" xfId="59" applyNumberFormat="1" applyFont="1">
      <alignment/>
      <protection/>
    </xf>
    <xf numFmtId="7" fontId="9" fillId="0" borderId="0" xfId="59" applyNumberFormat="1" applyFont="1" applyFill="1" applyBorder="1" applyAlignment="1">
      <alignment horizontal="left"/>
      <protection/>
    </xf>
    <xf numFmtId="6" fontId="12" fillId="0" borderId="15" xfId="44" applyNumberFormat="1" applyFont="1" applyFill="1" applyBorder="1" applyAlignment="1">
      <alignment horizontal="right"/>
    </xf>
    <xf numFmtId="43" fontId="12" fillId="0" borderId="15" xfId="44" applyNumberFormat="1" applyFont="1" applyBorder="1" applyAlignment="1">
      <alignment horizontal="right"/>
    </xf>
    <xf numFmtId="38" fontId="17" fillId="0" borderId="0" xfId="59" applyNumberFormat="1" applyFont="1">
      <alignment/>
      <protection/>
    </xf>
    <xf numFmtId="0" fontId="17" fillId="0" borderId="0" xfId="60" applyFont="1">
      <alignment/>
      <protection/>
    </xf>
    <xf numFmtId="0" fontId="31" fillId="0" borderId="0" xfId="60" applyFont="1" applyAlignment="1">
      <alignment horizontal="right"/>
      <protection/>
    </xf>
    <xf numFmtId="0" fontId="17" fillId="0" borderId="0" xfId="60" applyFont="1" applyAlignment="1">
      <alignment horizontal="center"/>
      <protection/>
    </xf>
    <xf numFmtId="38" fontId="17" fillId="0" borderId="0" xfId="60" applyNumberFormat="1" applyFont="1">
      <alignment/>
      <protection/>
    </xf>
    <xf numFmtId="0" fontId="31" fillId="0" borderId="0" xfId="60" applyFont="1" applyBorder="1" applyAlignment="1">
      <alignment horizontal="right"/>
      <protection/>
    </xf>
    <xf numFmtId="0" fontId="31" fillId="0" borderId="0" xfId="60" applyFont="1" applyAlignment="1">
      <alignment horizontal="center"/>
      <protection/>
    </xf>
    <xf numFmtId="5" fontId="32" fillId="0" borderId="0" xfId="60" applyNumberFormat="1" applyFont="1" applyAlignment="1">
      <alignment horizontal="right"/>
      <protection/>
    </xf>
    <xf numFmtId="5" fontId="17" fillId="0" borderId="0" xfId="60" applyNumberFormat="1" applyFont="1" applyFill="1" applyAlignment="1">
      <alignment horizontal="center"/>
      <protection/>
    </xf>
    <xf numFmtId="5" fontId="17" fillId="0" borderId="0" xfId="60" applyNumberFormat="1" applyFont="1" applyAlignment="1">
      <alignment horizontal="center"/>
      <protection/>
    </xf>
    <xf numFmtId="0" fontId="20" fillId="0" borderId="0" xfId="60" applyFont="1">
      <alignment/>
      <protection/>
    </xf>
    <xf numFmtId="38" fontId="20" fillId="0" borderId="0" xfId="60" applyNumberFormat="1" applyFont="1">
      <alignment/>
      <protection/>
    </xf>
    <xf numFmtId="0" fontId="32" fillId="0" borderId="0" xfId="59" applyFont="1" applyAlignment="1">
      <alignment horizontal="right"/>
      <protection/>
    </xf>
    <xf numFmtId="5" fontId="17" fillId="0" borderId="0" xfId="59" applyNumberFormat="1" applyFont="1" applyBorder="1">
      <alignment/>
      <protection/>
    </xf>
    <xf numFmtId="5" fontId="17" fillId="0" borderId="0" xfId="59" applyNumberFormat="1" applyFont="1" applyBorder="1" applyAlignment="1">
      <alignment horizontal="center"/>
      <protection/>
    </xf>
    <xf numFmtId="0" fontId="17" fillId="0" borderId="0" xfId="59" applyFont="1">
      <alignment/>
      <protection/>
    </xf>
    <xf numFmtId="43" fontId="20" fillId="0" borderId="0" xfId="44" applyFont="1" applyAlignment="1">
      <alignment/>
    </xf>
    <xf numFmtId="43" fontId="33" fillId="0" borderId="0" xfId="59" applyNumberFormat="1" applyFont="1" applyBorder="1">
      <alignment/>
      <protection/>
    </xf>
    <xf numFmtId="167" fontId="6" fillId="0" borderId="0" xfId="44" applyNumberFormat="1" applyFont="1" applyAlignment="1">
      <alignment horizontal="left"/>
    </xf>
    <xf numFmtId="167" fontId="20" fillId="0" borderId="0" xfId="44" applyNumberFormat="1" applyFont="1" applyAlignment="1">
      <alignment horizontal="centerContinuous"/>
    </xf>
    <xf numFmtId="43" fontId="20" fillId="0" borderId="0" xfId="59" applyNumberFormat="1" applyFont="1" applyBorder="1">
      <alignment/>
      <protection/>
    </xf>
    <xf numFmtId="43" fontId="6" fillId="0" borderId="0" xfId="59" applyNumberFormat="1" applyFont="1" applyBorder="1">
      <alignment/>
      <protection/>
    </xf>
    <xf numFmtId="167" fontId="12" fillId="0" borderId="0" xfId="44" applyNumberFormat="1" applyFont="1" applyFill="1" applyAlignment="1">
      <alignment horizontal="centerContinuous"/>
    </xf>
    <xf numFmtId="43" fontId="21" fillId="0" borderId="0" xfId="59" applyNumberFormat="1" applyFont="1" applyBorder="1">
      <alignment/>
      <protection/>
    </xf>
    <xf numFmtId="43" fontId="12" fillId="0" borderId="0" xfId="59" applyNumberFormat="1" applyFont="1" applyBorder="1" applyAlignment="1">
      <alignment horizontal="left"/>
      <protection/>
    </xf>
    <xf numFmtId="167" fontId="12" fillId="0" borderId="0" xfId="44" applyNumberFormat="1" applyFont="1" applyAlignment="1">
      <alignment horizontal="left"/>
    </xf>
    <xf numFmtId="167" fontId="9" fillId="0" borderId="0" xfId="44" applyNumberFormat="1" applyFont="1" applyAlignment="1">
      <alignment/>
    </xf>
    <xf numFmtId="167" fontId="9" fillId="0" borderId="0" xfId="44" applyNumberFormat="1" applyFont="1" applyFill="1" applyAlignment="1">
      <alignment/>
    </xf>
    <xf numFmtId="167" fontId="9" fillId="0" borderId="0" xfId="44" applyNumberFormat="1" applyFont="1" applyAlignment="1">
      <alignment horizontal="left"/>
    </xf>
    <xf numFmtId="164" fontId="9" fillId="0" borderId="0" xfId="44" applyNumberFormat="1" applyFont="1" applyFill="1" applyAlignment="1">
      <alignment/>
    </xf>
    <xf numFmtId="38" fontId="9" fillId="0" borderId="0" xfId="44" applyNumberFormat="1" applyFont="1" applyFill="1" applyAlignment="1">
      <alignment/>
    </xf>
    <xf numFmtId="167" fontId="12" fillId="0" borderId="0" xfId="44" applyNumberFormat="1" applyFont="1" applyAlignment="1">
      <alignment horizontal="center"/>
    </xf>
    <xf numFmtId="164" fontId="9" fillId="0" borderId="14" xfId="44" applyNumberFormat="1" applyFont="1" applyFill="1" applyBorder="1" applyAlignment="1">
      <alignment/>
    </xf>
    <xf numFmtId="164" fontId="12" fillId="0" borderId="15" xfId="44" applyNumberFormat="1" applyFont="1" applyBorder="1" applyAlignment="1">
      <alignment/>
    </xf>
    <xf numFmtId="43" fontId="12" fillId="0" borderId="0" xfId="44" applyNumberFormat="1" applyFont="1" applyFill="1" applyAlignment="1">
      <alignment/>
    </xf>
    <xf numFmtId="43" fontId="12" fillId="0" borderId="0" xfId="44" applyNumberFormat="1" applyFont="1" applyAlignment="1">
      <alignment/>
    </xf>
    <xf numFmtId="43" fontId="9" fillId="0" borderId="0" xfId="44" applyFont="1" applyAlignment="1">
      <alignment/>
    </xf>
    <xf numFmtId="43" fontId="12" fillId="0" borderId="0" xfId="44" applyNumberFormat="1" applyFont="1" applyBorder="1" applyAlignment="1">
      <alignment/>
    </xf>
    <xf numFmtId="43" fontId="9" fillId="0" borderId="0" xfId="44" applyFont="1" applyBorder="1" applyAlignment="1">
      <alignment/>
    </xf>
    <xf numFmtId="167" fontId="9" fillId="0" borderId="0" xfId="44" applyNumberFormat="1" applyFont="1" applyAlignment="1">
      <alignment/>
    </xf>
    <xf numFmtId="43" fontId="30" fillId="0" borderId="0" xfId="44" applyNumberFormat="1" applyFont="1" applyFill="1" applyAlignment="1">
      <alignment/>
    </xf>
    <xf numFmtId="43" fontId="23" fillId="0" borderId="0" xfId="44" applyFont="1" applyFill="1" applyAlignment="1">
      <alignment/>
    </xf>
    <xf numFmtId="43" fontId="23" fillId="0" borderId="0" xfId="59" applyNumberFormat="1" applyFont="1" applyBorder="1">
      <alignment/>
      <protection/>
    </xf>
    <xf numFmtId="6" fontId="12" fillId="0" borderId="15" xfId="44" applyNumberFormat="1" applyFont="1" applyBorder="1" applyAlignment="1">
      <alignment/>
    </xf>
    <xf numFmtId="167" fontId="9" fillId="0" borderId="0" xfId="44" applyNumberFormat="1" applyFont="1" applyBorder="1" applyAlignment="1">
      <alignment/>
    </xf>
    <xf numFmtId="5" fontId="17" fillId="0" borderId="0" xfId="44" applyNumberFormat="1" applyFont="1" applyBorder="1" applyAlignment="1">
      <alignment/>
    </xf>
    <xf numFmtId="167" fontId="17" fillId="0" borderId="0" xfId="44" applyNumberFormat="1" applyFont="1" applyAlignment="1">
      <alignment horizontal="left"/>
    </xf>
    <xf numFmtId="167" fontId="17" fillId="0" borderId="0" xfId="44" applyNumberFormat="1" applyFont="1" applyAlignment="1">
      <alignment/>
    </xf>
    <xf numFmtId="167" fontId="17" fillId="0" borderId="0" xfId="44" applyNumberFormat="1" applyFont="1" applyBorder="1" applyAlignment="1">
      <alignment/>
    </xf>
    <xf numFmtId="43" fontId="17" fillId="0" borderId="0" xfId="59" applyNumberFormat="1" applyFont="1" applyBorder="1">
      <alignment/>
      <protection/>
    </xf>
    <xf numFmtId="167" fontId="20" fillId="0" borderId="0" xfId="44" applyNumberFormat="1" applyFont="1" applyAlignment="1">
      <alignment/>
    </xf>
    <xf numFmtId="0" fontId="18" fillId="0" borderId="0" xfId="59" applyFont="1" applyBorder="1" applyAlignment="1">
      <alignment horizontal="centerContinuous"/>
      <protection/>
    </xf>
    <xf numFmtId="43" fontId="18" fillId="0" borderId="0" xfId="44" applyFont="1" applyFill="1" applyAlignment="1">
      <alignment horizontal="centerContinuous"/>
    </xf>
    <xf numFmtId="43" fontId="18" fillId="0" borderId="0" xfId="44" applyFont="1" applyBorder="1" applyAlignment="1">
      <alignment horizontal="centerContinuous"/>
    </xf>
    <xf numFmtId="43" fontId="27" fillId="0" borderId="0" xfId="44" applyFont="1" applyBorder="1" applyAlignment="1">
      <alignment horizontal="centerContinuous"/>
    </xf>
    <xf numFmtId="43" fontId="27" fillId="0" borderId="0" xfId="44" applyFont="1" applyBorder="1" applyAlignment="1">
      <alignment/>
    </xf>
    <xf numFmtId="0" fontId="27" fillId="0" borderId="0" xfId="59" applyFont="1" applyBorder="1">
      <alignment/>
      <protection/>
    </xf>
    <xf numFmtId="43" fontId="5" fillId="0" borderId="0" xfId="44" applyFont="1" applyFill="1" applyAlignment="1">
      <alignment horizontal="centerContinuous"/>
    </xf>
    <xf numFmtId="43" fontId="9" fillId="0" borderId="0" xfId="44" applyFont="1" applyBorder="1" applyAlignment="1">
      <alignment horizontal="centerContinuous"/>
    </xf>
    <xf numFmtId="0" fontId="6" fillId="0" borderId="0" xfId="59"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20" fillId="0" borderId="0" xfId="44" applyFont="1" applyBorder="1" applyAlignment="1">
      <alignment horizontal="centerContinuous"/>
    </xf>
    <xf numFmtId="7" fontId="6" fillId="0" borderId="0" xfId="59" applyNumberFormat="1" applyFont="1" applyBorder="1" applyAlignment="1">
      <alignment horizontal="centerContinuous"/>
      <protection/>
    </xf>
    <xf numFmtId="0" fontId="9" fillId="0" borderId="0" xfId="59" applyFont="1" applyBorder="1" applyAlignment="1">
      <alignment horizontal="centerContinuous"/>
      <protection/>
    </xf>
    <xf numFmtId="43" fontId="10" fillId="33" borderId="0" xfId="44" applyFont="1" applyFill="1" applyBorder="1" applyAlignment="1">
      <alignment horizontal="center" wrapText="1"/>
    </xf>
    <xf numFmtId="0" fontId="12" fillId="0" borderId="0" xfId="59" applyFont="1" applyBorder="1" applyAlignment="1">
      <alignment horizontal="center" wrapText="1"/>
      <protection/>
    </xf>
    <xf numFmtId="43" fontId="9" fillId="0" borderId="0" xfId="44" applyFont="1" applyFill="1" applyAlignment="1">
      <alignment/>
    </xf>
    <xf numFmtId="43" fontId="9" fillId="0" borderId="0" xfId="44" applyFont="1" applyBorder="1" applyAlignment="1">
      <alignment horizontal="left" wrapText="1"/>
    </xf>
    <xf numFmtId="0" fontId="9" fillId="0" borderId="0" xfId="59" applyFont="1" applyBorder="1" applyAlignment="1">
      <alignment horizontal="right"/>
      <protection/>
    </xf>
    <xf numFmtId="38" fontId="9" fillId="0" borderId="0" xfId="59" applyNumberFormat="1" applyFont="1" applyBorder="1">
      <alignment/>
      <protection/>
    </xf>
    <xf numFmtId="41" fontId="9" fillId="0" borderId="0" xfId="44" applyNumberFormat="1" applyFont="1" applyBorder="1" applyAlignment="1">
      <alignment horizontal="right"/>
    </xf>
    <xf numFmtId="38" fontId="9" fillId="0" borderId="0" xfId="59" applyNumberFormat="1" applyFont="1" applyBorder="1" applyAlignment="1">
      <alignment horizontal="right"/>
      <protection/>
    </xf>
    <xf numFmtId="38" fontId="12" fillId="0" borderId="0" xfId="59" applyNumberFormat="1" applyFont="1" applyBorder="1">
      <alignment/>
      <protection/>
    </xf>
    <xf numFmtId="38" fontId="12" fillId="0" borderId="0" xfId="59" applyNumberFormat="1" applyFont="1" applyBorder="1" applyAlignment="1">
      <alignment horizontal="center" wrapText="1"/>
      <protection/>
    </xf>
    <xf numFmtId="43" fontId="30" fillId="0" borderId="0" xfId="44" applyFont="1" applyBorder="1" applyAlignment="1">
      <alignment horizontal="right"/>
    </xf>
    <xf numFmtId="43" fontId="23" fillId="0" borderId="0" xfId="44" applyFont="1" applyFill="1" applyAlignment="1">
      <alignment horizontal="right"/>
    </xf>
    <xf numFmtId="43" fontId="26" fillId="0" borderId="0" xfId="44" applyFont="1" applyBorder="1" applyAlignment="1">
      <alignment horizontal="right"/>
    </xf>
    <xf numFmtId="164" fontId="12" fillId="0" borderId="14" xfId="44" applyNumberFormat="1" applyFont="1" applyBorder="1" applyAlignment="1">
      <alignment horizontal="right"/>
    </xf>
    <xf numFmtId="38" fontId="23" fillId="0" borderId="0" xfId="59" applyNumberFormat="1" applyFont="1" applyBorder="1">
      <alignment/>
      <protection/>
    </xf>
    <xf numFmtId="43" fontId="23" fillId="0" borderId="0" xfId="44" applyFont="1" applyBorder="1" applyAlignment="1">
      <alignment horizontal="right"/>
    </xf>
    <xf numFmtId="38" fontId="23" fillId="0" borderId="0" xfId="59" applyNumberFormat="1" applyFont="1" applyBorder="1" applyAlignment="1">
      <alignment horizontal="right"/>
      <protection/>
    </xf>
    <xf numFmtId="0" fontId="12" fillId="0" borderId="0" xfId="59" applyFont="1" applyBorder="1">
      <alignment/>
      <protection/>
    </xf>
    <xf numFmtId="7" fontId="3" fillId="0" borderId="0" xfId="59" applyNumberFormat="1" applyFont="1" applyFill="1" applyBorder="1" applyAlignment="1">
      <alignment horizontal="center"/>
      <protection/>
    </xf>
    <xf numFmtId="7" fontId="5" fillId="0" borderId="0" xfId="59" applyNumberFormat="1" applyFont="1" applyFill="1" applyBorder="1" applyAlignment="1">
      <alignment horizontal="center"/>
      <protection/>
    </xf>
    <xf numFmtId="7" fontId="6" fillId="0" borderId="0" xfId="59" applyNumberFormat="1" applyFont="1" applyFill="1" applyBorder="1" applyAlignment="1">
      <alignment horizontal="center"/>
      <protection/>
    </xf>
    <xf numFmtId="7" fontId="6" fillId="0" borderId="0" xfId="59" applyNumberFormat="1" applyFont="1" applyFill="1" applyBorder="1" applyAlignment="1" quotePrefix="1">
      <alignment horizontal="center"/>
      <protection/>
    </xf>
    <xf numFmtId="7" fontId="5" fillId="0" borderId="0" xfId="0" applyNumberFormat="1" applyFont="1" applyFill="1" applyBorder="1" applyAlignment="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18" fillId="0" borderId="0" xfId="59" applyNumberFormat="1" applyFont="1" applyFill="1" applyBorder="1" applyAlignment="1">
      <alignment horizontal="center"/>
      <protection/>
    </xf>
    <xf numFmtId="43" fontId="5" fillId="0" borderId="0" xfId="59" applyNumberFormat="1" applyFont="1" applyFill="1" applyAlignment="1">
      <alignment horizontal="center"/>
      <protection/>
    </xf>
    <xf numFmtId="43" fontId="6" fillId="0" borderId="0" xfId="59" applyNumberFormat="1" applyFont="1" applyFill="1" applyBorder="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2" xfId="59" applyNumberFormat="1" applyFont="1" applyFill="1" applyBorder="1" applyAlignment="1">
      <alignment horizontal="center"/>
      <protection/>
    </xf>
    <xf numFmtId="43" fontId="5" fillId="0" borderId="0" xfId="59" applyNumberFormat="1" applyFont="1" applyFill="1" applyBorder="1" applyAlignment="1">
      <alignment horizontal="center"/>
      <protection/>
    </xf>
    <xf numFmtId="43" fontId="5" fillId="0" borderId="17" xfId="59" applyNumberFormat="1" applyFont="1" applyFill="1" applyBorder="1" applyAlignment="1">
      <alignment horizontal="center"/>
      <protection/>
    </xf>
    <xf numFmtId="43" fontId="6" fillId="0" borderId="22" xfId="59" applyNumberFormat="1" applyFont="1" applyBorder="1" applyAlignment="1">
      <alignment horizontal="center"/>
      <protection/>
    </xf>
    <xf numFmtId="43" fontId="6" fillId="0" borderId="0" xfId="59" applyNumberFormat="1" applyFont="1" applyBorder="1" applyAlignment="1">
      <alignment horizontal="center"/>
      <protection/>
    </xf>
    <xf numFmtId="43" fontId="6" fillId="0" borderId="17" xfId="59" applyNumberFormat="1" applyFont="1" applyBorder="1" applyAlignment="1">
      <alignment horizontal="center"/>
      <protection/>
    </xf>
    <xf numFmtId="0" fontId="17" fillId="0" borderId="0" xfId="59" applyFont="1" applyAlignment="1">
      <alignment horizontal="left" vertical="center" wrapText="1"/>
      <protection/>
    </xf>
    <xf numFmtId="0" fontId="31" fillId="0" borderId="0" xfId="60" applyFont="1" applyAlignment="1">
      <alignment horizontal="center" vertical="center" wrapText="1"/>
      <protection/>
    </xf>
    <xf numFmtId="167" fontId="18"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61962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Q17%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Q16"/>
      <sheetName val="1Q16"/>
      <sheetName val="1Q17"/>
      <sheetName val="Balance Sheet-1"/>
      <sheetName val="Income Statement-2"/>
      <sheetName val="Equity QTD-3"/>
      <sheetName val="Earned Incurred QTD-4"/>
      <sheetName val="Premiums QTD-5"/>
      <sheetName val="Losses Incurred QTD-6"/>
      <sheetName val="Loss Expenses QTD-7"/>
      <sheetName val="Unpaid Loss Reserves-8"/>
      <sheetName val="Unpaid Loss Expense Reserves-9"/>
      <sheetName val="Loss Expenses Paid QTD-10"/>
      <sheetName val="Business Summary pg-1 (2)"/>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Claims Incurred"/>
      <sheetName val="Underwriting Expenses - 1"/>
      <sheetName val="Underwriting Expenses - 2"/>
      <sheetName val="Business Results - 1"/>
      <sheetName val="Business Results - 2"/>
      <sheetName val="Business Results - 3"/>
    </sheetNames>
    <sheetDataSet>
      <sheetData sheetId="2">
        <row r="22">
          <cell r="F22">
            <v>9427162</v>
          </cell>
        </row>
        <row r="27">
          <cell r="F27">
            <v>1162464</v>
          </cell>
        </row>
        <row r="31">
          <cell r="F31">
            <v>1075993</v>
          </cell>
        </row>
        <row r="35">
          <cell r="F35">
            <v>28323</v>
          </cell>
        </row>
        <row r="42">
          <cell r="F42">
            <v>135131</v>
          </cell>
        </row>
        <row r="50">
          <cell r="F50">
            <v>31666</v>
          </cell>
        </row>
        <row r="58">
          <cell r="E58">
            <v>-1938756</v>
          </cell>
        </row>
        <row r="59">
          <cell r="E59">
            <v>-749971</v>
          </cell>
        </row>
        <row r="60">
          <cell r="E60">
            <v>-7639</v>
          </cell>
        </row>
        <row r="62">
          <cell r="E62">
            <v>-1417769</v>
          </cell>
        </row>
        <row r="63">
          <cell r="E63">
            <v>-513588</v>
          </cell>
        </row>
        <row r="64">
          <cell r="E64">
            <v>-3444</v>
          </cell>
        </row>
        <row r="128">
          <cell r="F128">
            <v>-126855</v>
          </cell>
        </row>
        <row r="132">
          <cell r="F132">
            <v>-350</v>
          </cell>
        </row>
        <row r="135">
          <cell r="F135">
            <v>-3843</v>
          </cell>
        </row>
        <row r="143">
          <cell r="F143">
            <v>-95715</v>
          </cell>
        </row>
        <row r="170">
          <cell r="F170">
            <v>-202751</v>
          </cell>
        </row>
        <row r="173">
          <cell r="F173">
            <v>-1254692</v>
          </cell>
        </row>
        <row r="176">
          <cell r="F176">
            <v>-1253912</v>
          </cell>
        </row>
        <row r="180">
          <cell r="F180">
            <v>-318528</v>
          </cell>
        </row>
        <row r="186">
          <cell r="F186">
            <v>-70186</v>
          </cell>
        </row>
        <row r="213">
          <cell r="E213">
            <v>84</v>
          </cell>
        </row>
        <row r="214">
          <cell r="E214">
            <v>25</v>
          </cell>
        </row>
        <row r="216">
          <cell r="E216">
            <v>56683</v>
          </cell>
        </row>
        <row r="217">
          <cell r="E217">
            <v>18227</v>
          </cell>
        </row>
        <row r="218">
          <cell r="E218">
            <v>386</v>
          </cell>
        </row>
        <row r="220">
          <cell r="E220">
            <v>-1612950</v>
          </cell>
        </row>
        <row r="221">
          <cell r="E221">
            <v>-585469</v>
          </cell>
        </row>
        <row r="222">
          <cell r="E222">
            <v>-3928</v>
          </cell>
        </row>
        <row r="257">
          <cell r="F257">
            <v>-28807</v>
          </cell>
        </row>
        <row r="264">
          <cell r="F264">
            <v>1359</v>
          </cell>
        </row>
        <row r="267">
          <cell r="F267">
            <v>-4399</v>
          </cell>
        </row>
        <row r="283">
          <cell r="E283">
            <v>-35189</v>
          </cell>
        </row>
        <row r="284">
          <cell r="E284">
            <v>-1976</v>
          </cell>
        </row>
        <row r="286">
          <cell r="F286">
            <v>-37165</v>
          </cell>
        </row>
        <row r="382">
          <cell r="F382">
            <v>-11</v>
          </cell>
        </row>
        <row r="386">
          <cell r="F386">
            <v>-6059</v>
          </cell>
        </row>
        <row r="390">
          <cell r="F390">
            <v>178393</v>
          </cell>
        </row>
        <row r="392">
          <cell r="F392">
            <v>172323</v>
          </cell>
        </row>
        <row r="395">
          <cell r="F395">
            <v>18134</v>
          </cell>
        </row>
        <row r="397">
          <cell r="F397">
            <v>5250</v>
          </cell>
        </row>
        <row r="399">
          <cell r="F399">
            <v>13794</v>
          </cell>
        </row>
        <row r="401">
          <cell r="F401">
            <v>37178</v>
          </cell>
        </row>
        <row r="608">
          <cell r="F608">
            <v>539549</v>
          </cell>
        </row>
        <row r="619">
          <cell r="E619">
            <v>12824</v>
          </cell>
        </row>
        <row r="620">
          <cell r="E620">
            <v>3507</v>
          </cell>
          <cell r="F620">
            <v>49468</v>
          </cell>
        </row>
      </sheetData>
      <sheetData sheetId="10">
        <row r="9">
          <cell r="B9">
            <v>25000</v>
          </cell>
          <cell r="C9">
            <v>943490</v>
          </cell>
          <cell r="D9">
            <v>14464</v>
          </cell>
          <cell r="E9">
            <v>10000</v>
          </cell>
        </row>
        <row r="10">
          <cell r="B10">
            <v>24250</v>
          </cell>
          <cell r="C10">
            <v>78718</v>
          </cell>
          <cell r="D10">
            <v>27184</v>
          </cell>
          <cell r="E10">
            <v>0</v>
          </cell>
        </row>
        <row r="11">
          <cell r="B11">
            <v>0</v>
          </cell>
          <cell r="C11">
            <v>0</v>
          </cell>
          <cell r="D11">
            <v>0</v>
          </cell>
          <cell r="E11">
            <v>0</v>
          </cell>
        </row>
        <row r="16">
          <cell r="B16">
            <v>37675</v>
          </cell>
          <cell r="C16">
            <v>262750</v>
          </cell>
          <cell r="D16">
            <v>4830</v>
          </cell>
          <cell r="E16">
            <v>0</v>
          </cell>
        </row>
        <row r="17">
          <cell r="B17">
            <v>36544</v>
          </cell>
          <cell r="C17">
            <v>21922</v>
          </cell>
          <cell r="D17">
            <v>9077</v>
          </cell>
          <cell r="E17">
            <v>0</v>
          </cell>
        </row>
        <row r="18">
          <cell r="B18">
            <v>0</v>
          </cell>
          <cell r="C18">
            <v>0</v>
          </cell>
          <cell r="D18">
            <v>0</v>
          </cell>
          <cell r="E18">
            <v>0</v>
          </cell>
        </row>
      </sheetData>
      <sheetData sheetId="11">
        <row r="12">
          <cell r="F12">
            <v>180533</v>
          </cell>
        </row>
        <row r="19">
          <cell r="F19">
            <v>122638</v>
          </cell>
        </row>
        <row r="22">
          <cell r="B22">
            <v>11492</v>
          </cell>
          <cell r="C22">
            <v>204047</v>
          </cell>
          <cell r="D22">
            <v>14951</v>
          </cell>
          <cell r="E22">
            <v>16412</v>
          </cell>
        </row>
        <row r="23">
          <cell r="B23">
            <v>11147</v>
          </cell>
          <cell r="C23">
            <v>17024</v>
          </cell>
          <cell r="D23">
            <v>28098</v>
          </cell>
          <cell r="E23">
            <v>0</v>
          </cell>
        </row>
        <row r="24">
          <cell r="B24">
            <v>0</v>
          </cell>
          <cell r="C24">
            <v>0</v>
          </cell>
          <cell r="D24">
            <v>0</v>
          </cell>
          <cell r="E24">
            <v>0</v>
          </cell>
        </row>
      </sheetData>
      <sheetData sheetId="12">
        <row r="9">
          <cell r="E9">
            <v>178</v>
          </cell>
          <cell r="K9">
            <v>16034</v>
          </cell>
        </row>
        <row r="10">
          <cell r="E10">
            <v>0</v>
          </cell>
          <cell r="K10">
            <v>160</v>
          </cell>
        </row>
        <row r="11">
          <cell r="E11">
            <v>0</v>
          </cell>
          <cell r="K11">
            <v>0</v>
          </cell>
        </row>
        <row r="12">
          <cell r="C12">
            <v>16172</v>
          </cell>
          <cell r="I12">
            <v>22</v>
          </cell>
        </row>
        <row r="15">
          <cell r="E15">
            <v>30853</v>
          </cell>
          <cell r="K15">
            <v>9734</v>
          </cell>
        </row>
        <row r="16">
          <cell r="E16">
            <v>92748</v>
          </cell>
          <cell r="K16">
            <v>16510</v>
          </cell>
        </row>
        <row r="17">
          <cell r="E17">
            <v>0</v>
          </cell>
          <cell r="K17">
            <v>0</v>
          </cell>
        </row>
        <row r="18">
          <cell r="C18">
            <v>11154</v>
          </cell>
          <cell r="I18">
            <v>15090</v>
          </cell>
        </row>
        <row r="21">
          <cell r="E21">
            <v>479156</v>
          </cell>
          <cell r="K21">
            <v>92216</v>
          </cell>
        </row>
        <row r="22">
          <cell r="E22">
            <v>81722</v>
          </cell>
          <cell r="K22">
            <v>38346</v>
          </cell>
        </row>
        <row r="23">
          <cell r="E23">
            <v>0</v>
          </cell>
          <cell r="K23">
            <v>0</v>
          </cell>
        </row>
        <row r="24">
          <cell r="C24">
            <v>62087</v>
          </cell>
          <cell r="I24">
            <v>68475</v>
          </cell>
        </row>
        <row r="27">
          <cell r="E27">
            <v>0</v>
          </cell>
          <cell r="K27">
            <v>440</v>
          </cell>
        </row>
        <row r="28">
          <cell r="E28">
            <v>1927</v>
          </cell>
          <cell r="K28">
            <v>1733</v>
          </cell>
        </row>
        <row r="29">
          <cell r="E29">
            <v>0</v>
          </cell>
          <cell r="K29">
            <v>0</v>
          </cell>
        </row>
        <row r="30">
          <cell r="C30">
            <v>1938</v>
          </cell>
          <cell r="I30">
            <v>235</v>
          </cell>
        </row>
        <row r="36">
          <cell r="C36">
            <v>91351</v>
          </cell>
          <cell r="E36">
            <v>686584</v>
          </cell>
          <cell r="I36">
            <v>83822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0"/>
  <sheetViews>
    <sheetView tabSelected="1" zoomScalePageLayoutView="0" workbookViewId="0" topLeftCell="A1">
      <selection activeCell="A24" sqref="A24"/>
    </sheetView>
  </sheetViews>
  <sheetFormatPr defaultColWidth="15.7109375" defaultRowHeight="15" customHeight="1"/>
  <cols>
    <col min="1" max="1" width="52.57421875" style="7" customWidth="1"/>
    <col min="2" max="4" width="16.7109375" style="42" customWidth="1"/>
    <col min="5" max="5" width="16.8515625" style="7" bestFit="1" customWidth="1"/>
    <col min="6" max="16384" width="15.7109375" style="7" customWidth="1"/>
  </cols>
  <sheetData>
    <row r="1" spans="1:4" s="1" customFormat="1" ht="30" customHeight="1">
      <c r="A1" s="311" t="s">
        <v>0</v>
      </c>
      <c r="B1" s="311"/>
      <c r="C1" s="311"/>
      <c r="D1" s="311"/>
    </row>
    <row r="2" spans="1:4" s="1" customFormat="1" ht="15" customHeight="1">
      <c r="A2" s="312"/>
      <c r="B2" s="312"/>
      <c r="C2" s="312"/>
      <c r="D2" s="312"/>
    </row>
    <row r="3" spans="1:4" s="2" customFormat="1" ht="15" customHeight="1">
      <c r="A3" s="313" t="s">
        <v>1</v>
      </c>
      <c r="B3" s="313"/>
      <c r="C3" s="313"/>
      <c r="D3" s="313"/>
    </row>
    <row r="4" spans="1:4" s="2" customFormat="1" ht="15" customHeight="1">
      <c r="A4" s="314" t="s">
        <v>2</v>
      </c>
      <c r="B4" s="314"/>
      <c r="C4" s="314"/>
      <c r="D4" s="314"/>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'[1]1Q17'!F27</f>
        <v>1162464</v>
      </c>
      <c r="C8" s="12">
        <v>0</v>
      </c>
      <c r="D8" s="11">
        <f>SUM(B8:C8)</f>
        <v>1162464</v>
      </c>
    </row>
    <row r="9" spans="1:4" ht="15" customHeight="1">
      <c r="A9" s="10" t="s">
        <v>8</v>
      </c>
      <c r="B9" s="13">
        <f>'[1]1Q17'!F31</f>
        <v>1075993</v>
      </c>
      <c r="C9" s="12">
        <v>0</v>
      </c>
      <c r="D9" s="13">
        <f>SUM(B9:C9)</f>
        <v>1075993</v>
      </c>
    </row>
    <row r="10" spans="1:4" ht="15" customHeight="1">
      <c r="A10" s="10" t="s">
        <v>9</v>
      </c>
      <c r="B10" s="13">
        <f>'[1]1Q17'!F22</f>
        <v>9427162</v>
      </c>
      <c r="C10" s="12">
        <v>0</v>
      </c>
      <c r="D10" s="13">
        <f>SUM(B10:C10)</f>
        <v>9427162</v>
      </c>
    </row>
    <row r="11" spans="1:4" ht="15" customHeight="1">
      <c r="A11" s="10" t="s">
        <v>10</v>
      </c>
      <c r="B11" s="13">
        <v>73660</v>
      </c>
      <c r="C11" s="13">
        <f>B11</f>
        <v>73660</v>
      </c>
      <c r="D11" s="14">
        <v>0</v>
      </c>
    </row>
    <row r="12" spans="1:4" ht="15" customHeight="1">
      <c r="A12" s="10" t="s">
        <v>11</v>
      </c>
      <c r="B12" s="15">
        <f>'Equity QTD-3'!B34</f>
        <v>28323</v>
      </c>
      <c r="C12" s="12">
        <v>0</v>
      </c>
      <c r="D12" s="13">
        <f>SUM(B12:C12)</f>
        <v>28323</v>
      </c>
    </row>
    <row r="13" spans="1:4" ht="15" customHeight="1">
      <c r="A13" s="10" t="s">
        <v>12</v>
      </c>
      <c r="B13" s="13">
        <f>16655-6927</f>
        <v>9728</v>
      </c>
      <c r="C13" s="13">
        <f>B13</f>
        <v>9728</v>
      </c>
      <c r="D13" s="14">
        <f>+B13-C13</f>
        <v>0</v>
      </c>
    </row>
    <row r="14" spans="1:4" ht="15" customHeight="1">
      <c r="A14" s="10" t="s">
        <v>13</v>
      </c>
      <c r="B14" s="15">
        <f>'[1]1Q17'!F50+C14</f>
        <v>43909</v>
      </c>
      <c r="C14" s="15">
        <f>12450-207</f>
        <v>12243</v>
      </c>
      <c r="D14" s="13">
        <f>B14-C14</f>
        <v>31666</v>
      </c>
    </row>
    <row r="15" spans="1:4" ht="15" customHeight="1">
      <c r="A15" s="10" t="s">
        <v>14</v>
      </c>
      <c r="B15" s="15">
        <f>'[1]1Q17'!F42</f>
        <v>135131</v>
      </c>
      <c r="C15" s="16">
        <v>0</v>
      </c>
      <c r="D15" s="13">
        <f>+B15-C15</f>
        <v>135131</v>
      </c>
    </row>
    <row r="16" spans="1:4" ht="15" customHeight="1">
      <c r="A16" s="10" t="s">
        <v>15</v>
      </c>
      <c r="B16" s="15">
        <v>250</v>
      </c>
      <c r="C16" s="16">
        <v>0</v>
      </c>
      <c r="D16" s="13">
        <f>+B16-C16</f>
        <v>250</v>
      </c>
    </row>
    <row r="17" spans="1:5" ht="15" customHeight="1">
      <c r="A17" s="17" t="s">
        <v>16</v>
      </c>
      <c r="B17" s="18">
        <f>SUM(B8:B16)</f>
        <v>11956620</v>
      </c>
      <c r="C17" s="18">
        <f>SUM(C8:C16)</f>
        <v>95631</v>
      </c>
      <c r="D17" s="18">
        <f>SUM(D8:D16)</f>
        <v>11860989</v>
      </c>
      <c r="E17" s="19"/>
    </row>
    <row r="18" spans="1:4" ht="15" customHeight="1">
      <c r="A18" s="17"/>
      <c r="B18" s="20"/>
      <c r="C18" s="20"/>
      <c r="D18" s="21"/>
    </row>
    <row r="19" spans="1:4" ht="15" customHeight="1">
      <c r="A19" s="22" t="s">
        <v>17</v>
      </c>
      <c r="B19" s="23"/>
      <c r="C19" s="23"/>
      <c r="D19" s="23"/>
    </row>
    <row r="20" spans="1:4" ht="15" customHeight="1">
      <c r="A20" s="10" t="s">
        <v>18</v>
      </c>
      <c r="B20" s="23"/>
      <c r="C20" s="24">
        <f>-'[1]1Q17'!F173</f>
        <v>1254692</v>
      </c>
      <c r="D20" s="23"/>
    </row>
    <row r="21" spans="1:4" ht="15" customHeight="1">
      <c r="A21" s="10" t="s">
        <v>19</v>
      </c>
      <c r="B21" s="23"/>
      <c r="C21" s="24">
        <f>-'[1]1Q17'!F176</f>
        <v>1253912</v>
      </c>
      <c r="D21" s="23"/>
    </row>
    <row r="22" spans="1:4" ht="15" customHeight="1">
      <c r="A22" s="10" t="s">
        <v>20</v>
      </c>
      <c r="B22" s="23"/>
      <c r="C22" s="24">
        <f>-'[1]1Q17'!F170</f>
        <v>202751</v>
      </c>
      <c r="D22" s="23"/>
    </row>
    <row r="23" spans="1:4" ht="15" customHeight="1">
      <c r="A23" s="10" t="s">
        <v>21</v>
      </c>
      <c r="B23" s="23"/>
      <c r="C23" s="24">
        <f>-'[1]1Q17'!F180+2</f>
        <v>318530</v>
      </c>
      <c r="D23" s="23"/>
    </row>
    <row r="24" spans="1:4" ht="15" customHeight="1">
      <c r="A24" s="10" t="s">
        <v>22</v>
      </c>
      <c r="B24" s="23"/>
      <c r="C24" s="24">
        <f>-'[1]1Q17'!F186</f>
        <v>70186</v>
      </c>
      <c r="D24" s="25"/>
    </row>
    <row r="25" spans="1:4" ht="15" customHeight="1">
      <c r="A25" s="10" t="s">
        <v>23</v>
      </c>
      <c r="B25" s="23"/>
      <c r="C25" s="24">
        <f>-'[1]1Q17'!F135</f>
        <v>3843</v>
      </c>
      <c r="D25" s="25"/>
    </row>
    <row r="26" spans="1:4" ht="15" customHeight="1">
      <c r="A26" s="10" t="s">
        <v>24</v>
      </c>
      <c r="B26" s="23"/>
      <c r="C26" s="26">
        <f>-'[1]1Q17'!F132</f>
        <v>350</v>
      </c>
      <c r="D26" s="25"/>
    </row>
    <row r="27" spans="1:4" ht="15" customHeight="1">
      <c r="A27" s="10"/>
      <c r="B27" s="27"/>
      <c r="C27" s="23"/>
      <c r="D27" s="25"/>
    </row>
    <row r="28" spans="1:4" ht="15" customHeight="1">
      <c r="A28" s="17" t="s">
        <v>25</v>
      </c>
      <c r="B28" s="23"/>
      <c r="C28" s="23"/>
      <c r="D28" s="28">
        <f>SUM(C20:C26)</f>
        <v>3104264</v>
      </c>
    </row>
    <row r="29" spans="1:4" ht="15" customHeight="1">
      <c r="A29" s="29"/>
      <c r="B29" s="23"/>
      <c r="C29" s="23"/>
      <c r="D29" s="23"/>
    </row>
    <row r="30" spans="1:4" ht="15" customHeight="1">
      <c r="A30" s="22" t="s">
        <v>26</v>
      </c>
      <c r="B30" s="23"/>
      <c r="C30" s="23"/>
      <c r="D30" s="23"/>
    </row>
    <row r="31" spans="1:4" ht="15" customHeight="1">
      <c r="A31" s="10" t="s">
        <v>27</v>
      </c>
      <c r="B31" s="23"/>
      <c r="C31" s="24">
        <f>'Equity QTD-3'!F42</f>
        <v>4631167</v>
      </c>
      <c r="D31" s="23"/>
    </row>
    <row r="32" spans="1:5" ht="15" customHeight="1">
      <c r="A32" s="10" t="s">
        <v>28</v>
      </c>
      <c r="B32" s="23"/>
      <c r="C32" s="24">
        <f>'Losses Incurred QTD-6'!F18</f>
        <v>1123106</v>
      </c>
      <c r="D32" s="25"/>
      <c r="E32" s="30" t="s">
        <v>29</v>
      </c>
    </row>
    <row r="33" spans="1:5" ht="15" customHeight="1">
      <c r="A33" s="10" t="s">
        <v>30</v>
      </c>
      <c r="B33" s="23"/>
      <c r="C33" s="24">
        <f>'Losses Incurred QTD-6'!F24</f>
        <v>372798</v>
      </c>
      <c r="D33" s="25"/>
      <c r="E33" s="30"/>
    </row>
    <row r="34" spans="1:5" ht="15" customHeight="1">
      <c r="A34" s="10" t="s">
        <v>31</v>
      </c>
      <c r="B34" s="23"/>
      <c r="C34" s="24">
        <f>'[1]Unpaid Loss Expense Reserves-9'!F12</f>
        <v>180533</v>
      </c>
      <c r="D34" s="25"/>
      <c r="E34" s="30"/>
    </row>
    <row r="35" spans="1:6" ht="15" customHeight="1">
      <c r="A35" s="10" t="s">
        <v>32</v>
      </c>
      <c r="B35" s="20"/>
      <c r="C35" s="24">
        <f>'[1]Unpaid Loss Expense Reserves-9'!F19</f>
        <v>122638</v>
      </c>
      <c r="D35" s="25"/>
      <c r="E35" s="31"/>
      <c r="F35" s="31"/>
    </row>
    <row r="36" spans="1:4" ht="15" customHeight="1">
      <c r="A36" s="10" t="s">
        <v>33</v>
      </c>
      <c r="B36" s="23"/>
      <c r="C36" s="24">
        <f>'Equity QTD-3'!F45</f>
        <v>95715</v>
      </c>
      <c r="D36" s="23"/>
    </row>
    <row r="37" spans="1:4" ht="15" customHeight="1">
      <c r="A37" s="10" t="s">
        <v>34</v>
      </c>
      <c r="B37" s="23"/>
      <c r="C37" s="32">
        <f>'Equity QTD-3'!F46</f>
        <v>126855</v>
      </c>
      <c r="D37" s="23"/>
    </row>
    <row r="38" spans="1:4" ht="15" customHeight="1">
      <c r="A38" s="10"/>
      <c r="B38" s="21"/>
      <c r="C38" s="23"/>
      <c r="D38" s="23"/>
    </row>
    <row r="39" spans="1:4" ht="15" customHeight="1">
      <c r="A39" s="33" t="s">
        <v>35</v>
      </c>
      <c r="B39" s="23"/>
      <c r="C39" s="20"/>
      <c r="D39" s="28">
        <f>SUM(C31:C37)</f>
        <v>6652812</v>
      </c>
    </row>
    <row r="40" spans="1:4" ht="15" customHeight="1">
      <c r="A40" s="33"/>
      <c r="B40" s="23"/>
      <c r="C40" s="20"/>
      <c r="D40" s="34"/>
    </row>
    <row r="41" spans="1:4" ht="15" customHeight="1">
      <c r="A41" s="17" t="s">
        <v>36</v>
      </c>
      <c r="B41" s="23"/>
      <c r="C41" s="20"/>
      <c r="D41" s="35">
        <f>D28+D39</f>
        <v>9757076</v>
      </c>
    </row>
    <row r="42" spans="1:4" ht="15" customHeight="1">
      <c r="A42" s="29"/>
      <c r="B42" s="23"/>
      <c r="C42" s="20"/>
      <c r="D42" s="23"/>
    </row>
    <row r="43" spans="1:4" ht="15" customHeight="1">
      <c r="A43" s="22" t="s">
        <v>37</v>
      </c>
      <c r="B43" s="23"/>
      <c r="C43" s="20"/>
      <c r="D43" s="23"/>
    </row>
    <row r="44" spans="1:6" ht="15" customHeight="1">
      <c r="A44" s="10" t="s">
        <v>38</v>
      </c>
      <c r="B44" s="23"/>
      <c r="C44" s="20"/>
      <c r="D44" s="36">
        <f>D17-D41</f>
        <v>2103913</v>
      </c>
      <c r="E44" s="19"/>
      <c r="F44" s="37"/>
    </row>
    <row r="45" spans="1:4" ht="15" customHeight="1">
      <c r="A45" s="29"/>
      <c r="B45" s="20"/>
      <c r="C45" s="20"/>
      <c r="D45" s="23"/>
    </row>
    <row r="46" spans="1:5" ht="15" customHeight="1" thickBot="1">
      <c r="A46" s="33" t="s">
        <v>39</v>
      </c>
      <c r="B46" s="23"/>
      <c r="C46" s="23"/>
      <c r="D46" s="38">
        <f>D41+D44</f>
        <v>11860989</v>
      </c>
      <c r="E46" s="19"/>
    </row>
    <row r="47" spans="1:4" ht="15" customHeight="1" thickTop="1">
      <c r="A47" s="39"/>
      <c r="B47" s="40"/>
      <c r="C47" s="40"/>
      <c r="D47" s="40"/>
    </row>
    <row r="56" ht="15" customHeight="1">
      <c r="A56" s="41"/>
    </row>
    <row r="59" spans="2:4" s="41" customFormat="1" ht="15" customHeight="1">
      <c r="B59" s="43"/>
      <c r="C59" s="43"/>
      <c r="D59" s="44"/>
    </row>
    <row r="60" spans="2:4" s="45" customFormat="1" ht="15" customHeight="1">
      <c r="B60" s="46"/>
      <c r="C60" s="46"/>
      <c r="D60" s="46"/>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29">
      <selection activeCell="D46" sqref="D46"/>
    </sheetView>
  </sheetViews>
  <sheetFormatPr defaultColWidth="15.7109375" defaultRowHeight="15" customHeight="1"/>
  <cols>
    <col min="1" max="1" width="67.00390625" style="56" customWidth="1"/>
    <col min="2" max="3" width="18.7109375" style="64" customWidth="1"/>
    <col min="4" max="16384" width="15.7109375" style="56" customWidth="1"/>
  </cols>
  <sheetData>
    <row r="1" spans="1:3" s="48" customFormat="1" ht="30" customHeight="1">
      <c r="A1" s="47" t="s">
        <v>0</v>
      </c>
      <c r="B1" s="47"/>
      <c r="C1" s="47"/>
    </row>
    <row r="2" spans="1:3" s="49" customFormat="1" ht="15" customHeight="1">
      <c r="A2" s="315"/>
      <c r="B2" s="315"/>
      <c r="C2" s="315"/>
    </row>
    <row r="3" spans="1:3" s="50" customFormat="1" ht="15" customHeight="1">
      <c r="A3" s="316" t="s">
        <v>40</v>
      </c>
      <c r="B3" s="316"/>
      <c r="C3" s="316"/>
    </row>
    <row r="4" spans="1:3" s="50" customFormat="1" ht="15" customHeight="1">
      <c r="A4" s="317" t="s">
        <v>41</v>
      </c>
      <c r="B4" s="317"/>
      <c r="C4" s="317"/>
    </row>
    <row r="5" spans="1:3" s="50" customFormat="1" ht="15" customHeight="1">
      <c r="A5" s="51"/>
      <c r="B5" s="52"/>
      <c r="C5" s="52"/>
    </row>
    <row r="6" spans="1:3" ht="15" customHeight="1">
      <c r="A6" s="53"/>
      <c r="B6" s="54" t="s">
        <v>42</v>
      </c>
      <c r="C6" s="55"/>
    </row>
    <row r="7" spans="1:3" ht="15" customHeight="1">
      <c r="A7" s="53"/>
      <c r="B7" s="57"/>
      <c r="C7" s="58"/>
    </row>
    <row r="8" spans="1:3" ht="15" customHeight="1">
      <c r="A8" s="59" t="s">
        <v>43</v>
      </c>
      <c r="B8" s="57"/>
      <c r="C8" s="60"/>
    </row>
    <row r="9" spans="1:3" ht="15" customHeight="1">
      <c r="A9" s="59"/>
      <c r="B9" s="57"/>
      <c r="C9" s="60"/>
    </row>
    <row r="10" spans="1:3" ht="15" customHeight="1">
      <c r="A10" s="53" t="s">
        <v>44</v>
      </c>
      <c r="B10" s="61"/>
      <c r="C10" s="62">
        <f>'Earned Incurred QTD-4'!D16</f>
        <v>2356087</v>
      </c>
    </row>
    <row r="11" spans="1:3" ht="15" customHeight="1">
      <c r="A11" s="59"/>
      <c r="B11" s="61"/>
      <c r="C11" s="63"/>
    </row>
    <row r="12" spans="1:3" ht="15" customHeight="1">
      <c r="A12" s="59" t="s">
        <v>45</v>
      </c>
      <c r="B12" s="61"/>
      <c r="C12" s="63"/>
    </row>
    <row r="13" spans="1:3" ht="15" customHeight="1">
      <c r="A13" s="53" t="s">
        <v>46</v>
      </c>
      <c r="B13" s="64">
        <f>'Earned Incurred QTD-4'!D23</f>
        <v>637915</v>
      </c>
      <c r="C13" s="63"/>
    </row>
    <row r="14" spans="1:3" ht="15" customHeight="1">
      <c r="A14" s="53" t="s">
        <v>47</v>
      </c>
      <c r="B14" s="64">
        <f>'Earned Incurred QTD-4'!D30</f>
        <v>155063</v>
      </c>
      <c r="C14" s="63"/>
    </row>
    <row r="15" spans="1:3" ht="15" customHeight="1">
      <c r="A15" s="53" t="s">
        <v>48</v>
      </c>
      <c r="B15" s="64">
        <f>'Earned Incurred QTD-4'!C37</f>
        <v>172323</v>
      </c>
      <c r="C15" s="63"/>
    </row>
    <row r="16" spans="1:3" ht="15" customHeight="1">
      <c r="A16" s="53" t="s">
        <v>49</v>
      </c>
      <c r="B16" s="64">
        <f>'Earned Incurred QTD-4'!C38+'Earned Incurred QTD-4'!C39+'Earned Incurred QTD-4'!C43</f>
        <v>576729</v>
      </c>
      <c r="C16" s="63"/>
    </row>
    <row r="17" spans="1:3" ht="15" customHeight="1">
      <c r="A17" s="53" t="s">
        <v>50</v>
      </c>
      <c r="B17" s="65">
        <f>'Earned Incurred QTD-4'!D36</f>
        <v>21097</v>
      </c>
      <c r="C17" s="63"/>
    </row>
    <row r="18" spans="1:3" ht="15" customHeight="1">
      <c r="A18" s="53" t="s">
        <v>51</v>
      </c>
      <c r="B18" s="61"/>
      <c r="C18" s="66">
        <f>SUM(B13:B17)</f>
        <v>1563127</v>
      </c>
    </row>
    <row r="19" spans="1:3" ht="15" customHeight="1">
      <c r="A19" s="53"/>
      <c r="B19" s="61"/>
      <c r="C19" s="67"/>
    </row>
    <row r="20" spans="1:3" ht="15" customHeight="1">
      <c r="A20" s="53" t="s">
        <v>52</v>
      </c>
      <c r="B20" s="61"/>
      <c r="C20" s="68">
        <f>C10-C18</f>
        <v>792960</v>
      </c>
    </row>
    <row r="21" spans="1:3" ht="15" customHeight="1">
      <c r="A21" s="59"/>
      <c r="B21" s="61"/>
      <c r="C21" s="67"/>
    </row>
    <row r="22" spans="1:3" ht="15" customHeight="1">
      <c r="A22" s="59" t="s">
        <v>53</v>
      </c>
      <c r="B22" s="61"/>
      <c r="C22" s="67"/>
    </row>
    <row r="23" spans="1:3" ht="15" customHeight="1">
      <c r="A23" s="53" t="s">
        <v>54</v>
      </c>
      <c r="B23" s="64">
        <f>'Earned Incurred QTD-4'!D52</f>
        <v>28807</v>
      </c>
      <c r="C23" s="67"/>
    </row>
    <row r="24" spans="1:3" ht="15" customHeight="1">
      <c r="A24" s="53" t="s">
        <v>55</v>
      </c>
      <c r="B24" s="69">
        <f>'Earned Incurred QTD-4'!D53</f>
        <v>-1359</v>
      </c>
      <c r="C24" s="67"/>
    </row>
    <row r="25" spans="1:3" ht="15" customHeight="1">
      <c r="A25" s="53" t="s">
        <v>56</v>
      </c>
      <c r="B25" s="61"/>
      <c r="C25" s="66">
        <f>SUM(B23:B24)</f>
        <v>27448</v>
      </c>
    </row>
    <row r="26" spans="1:3" ht="15" customHeight="1">
      <c r="A26" s="53"/>
      <c r="B26" s="61"/>
      <c r="C26" s="67"/>
    </row>
    <row r="27" spans="1:3" ht="15" customHeight="1">
      <c r="A27" s="59" t="s">
        <v>57</v>
      </c>
      <c r="B27" s="61"/>
      <c r="C27" s="67"/>
    </row>
    <row r="28" spans="1:3" ht="15" customHeight="1">
      <c r="A28" s="53" t="s">
        <v>58</v>
      </c>
      <c r="B28" s="69">
        <f>'Earned Incurred QTD-4'!D55</f>
        <v>4399</v>
      </c>
      <c r="C28" s="67"/>
    </row>
    <row r="29" spans="1:3" ht="15" customHeight="1">
      <c r="A29" s="53" t="s">
        <v>59</v>
      </c>
      <c r="B29" s="61"/>
      <c r="C29" s="66">
        <f>SUM(B28:B28)</f>
        <v>4399</v>
      </c>
    </row>
    <row r="30" spans="1:3" ht="15" customHeight="1">
      <c r="A30" s="53"/>
      <c r="B30" s="61"/>
      <c r="C30" s="67"/>
    </row>
    <row r="31" spans="1:3" ht="15" customHeight="1" thickBot="1">
      <c r="A31" s="53" t="s">
        <v>60</v>
      </c>
      <c r="B31" s="61"/>
      <c r="C31" s="70">
        <f>C20+C25+C29</f>
        <v>824807</v>
      </c>
    </row>
    <row r="32" spans="1:3" ht="15" customHeight="1">
      <c r="A32" s="59"/>
      <c r="B32" s="61"/>
      <c r="C32" s="71"/>
    </row>
    <row r="33" spans="1:3" ht="15" customHeight="1">
      <c r="A33" s="59" t="s">
        <v>37</v>
      </c>
      <c r="B33" s="61"/>
      <c r="C33" s="67"/>
    </row>
    <row r="34" spans="1:3" ht="15" customHeight="1">
      <c r="A34" s="53" t="s">
        <v>61</v>
      </c>
      <c r="B34" s="61"/>
      <c r="C34" s="68">
        <v>1209564</v>
      </c>
    </row>
    <row r="35" spans="1:3" ht="15" customHeight="1">
      <c r="A35" s="53" t="s">
        <v>62</v>
      </c>
      <c r="B35" s="72">
        <f>C31</f>
        <v>824807</v>
      </c>
      <c r="C35" s="67"/>
    </row>
    <row r="36" spans="1:3" ht="15" customHeight="1">
      <c r="A36" s="53" t="s">
        <v>63</v>
      </c>
      <c r="B36" s="72">
        <v>56970</v>
      </c>
      <c r="C36" s="67"/>
    </row>
    <row r="37" spans="1:3" ht="15" customHeight="1">
      <c r="A37" s="53" t="s">
        <v>64</v>
      </c>
      <c r="B37" s="69">
        <v>12572</v>
      </c>
      <c r="C37" s="67"/>
    </row>
    <row r="38" ht="15" customHeight="1">
      <c r="C38" s="67"/>
    </row>
    <row r="39" spans="1:4" ht="15" customHeight="1">
      <c r="A39" s="53" t="s">
        <v>65</v>
      </c>
      <c r="C39" s="68">
        <f>SUM(B35:B37)</f>
        <v>894349</v>
      </c>
      <c r="D39" s="73"/>
    </row>
    <row r="40" spans="1:3" ht="15" customHeight="1">
      <c r="A40" s="53"/>
      <c r="C40" s="74"/>
    </row>
    <row r="41" spans="1:3" ht="15" customHeight="1" thickBot="1">
      <c r="A41" s="75" t="s">
        <v>66</v>
      </c>
      <c r="B41" s="61"/>
      <c r="C41" s="76">
        <f>C34+C39</f>
        <v>2103913</v>
      </c>
    </row>
    <row r="42" spans="2:3" s="77" customFormat="1" ht="15" customHeight="1" thickTop="1">
      <c r="B42" s="78"/>
      <c r="C42" s="64">
        <v>2103913.2</v>
      </c>
    </row>
    <row r="43" ht="15" customHeight="1">
      <c r="C43" s="79">
        <f>C41-C42</f>
        <v>-0.20000000018626451</v>
      </c>
    </row>
    <row r="44" ht="15" customHeight="1">
      <c r="A44" s="80"/>
    </row>
    <row r="45" ht="15" customHeight="1">
      <c r="A45" s="80"/>
    </row>
    <row r="46" s="64" customFormat="1" ht="15" customHeight="1"/>
  </sheetData>
  <sheetProtection/>
  <mergeCells count="3">
    <mergeCell ref="A2:C2"/>
    <mergeCell ref="A3:C3"/>
    <mergeCell ref="A4:C4"/>
  </mergeCells>
  <printOptions horizontalCentered="1"/>
  <pageMargins left="0.25" right="0.25" top="0.5" bottom="0.5" header="0.25" footer="0.25"/>
  <pageSetup horizontalDpi="600" verticalDpi="600" orientation="portrait" scale="80" r:id="rId1"/>
  <headerFooter alignWithMargins="0">
    <oddFooter>&amp;C&amp;"Century Schoolbook,Regular"Page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32">
      <selection activeCell="D46" sqref="D46"/>
    </sheetView>
  </sheetViews>
  <sheetFormatPr defaultColWidth="15.7109375" defaultRowHeight="15" customHeight="1"/>
  <cols>
    <col min="1" max="1" width="64.7109375" style="128" bestFit="1" customWidth="1"/>
    <col min="2" max="3" width="15.7109375" style="128" customWidth="1"/>
    <col min="4" max="5" width="15.7109375" style="129" customWidth="1"/>
    <col min="6" max="6" width="15.7109375" style="130" customWidth="1"/>
    <col min="7" max="16384" width="15.7109375" style="128" customWidth="1"/>
  </cols>
  <sheetData>
    <row r="1" spans="1:6" s="81" customFormat="1" ht="30" customHeight="1">
      <c r="A1" s="318" t="s">
        <v>0</v>
      </c>
      <c r="B1" s="318"/>
      <c r="C1" s="318"/>
      <c r="D1" s="318"/>
      <c r="E1" s="318"/>
      <c r="F1" s="318"/>
    </row>
    <row r="2" spans="1:6" s="82" customFormat="1" ht="15" customHeight="1">
      <c r="A2" s="319"/>
      <c r="B2" s="319"/>
      <c r="C2" s="319"/>
      <c r="D2" s="319"/>
      <c r="E2" s="319"/>
      <c r="F2" s="319"/>
    </row>
    <row r="3" spans="1:6" s="83" customFormat="1" ht="15" customHeight="1">
      <c r="A3" s="320" t="s">
        <v>67</v>
      </c>
      <c r="B3" s="320"/>
      <c r="C3" s="320"/>
      <c r="D3" s="320"/>
      <c r="E3" s="320"/>
      <c r="F3" s="320"/>
    </row>
    <row r="4" spans="1:6" s="83" customFormat="1" ht="15" customHeight="1">
      <c r="A4" s="320" t="s">
        <v>68</v>
      </c>
      <c r="B4" s="320"/>
      <c r="C4" s="320"/>
      <c r="D4" s="320"/>
      <c r="E4" s="320"/>
      <c r="F4" s="320"/>
    </row>
    <row r="5" spans="1:6" s="89" customFormat="1" ht="15" customHeight="1">
      <c r="A5" s="84"/>
      <c r="B5" s="85"/>
      <c r="C5" s="85"/>
      <c r="D5" s="86"/>
      <c r="E5" s="87"/>
      <c r="F5" s="88"/>
    </row>
    <row r="6" spans="1:6" s="93" customFormat="1" ht="30" customHeight="1">
      <c r="A6" s="90"/>
      <c r="B6" s="91" t="s">
        <v>69</v>
      </c>
      <c r="C6" s="91" t="s">
        <v>70</v>
      </c>
      <c r="D6" s="91" t="s">
        <v>71</v>
      </c>
      <c r="E6" s="91" t="s">
        <v>72</v>
      </c>
      <c r="F6" s="92" t="s">
        <v>73</v>
      </c>
    </row>
    <row r="7" spans="1:6" s="97" customFormat="1" ht="15" customHeight="1">
      <c r="A7" s="94" t="s">
        <v>74</v>
      </c>
      <c r="B7" s="95"/>
      <c r="C7" s="95"/>
      <c r="D7" s="96"/>
      <c r="E7" s="96"/>
      <c r="F7" s="96"/>
    </row>
    <row r="8" spans="1:6" s="101" customFormat="1" ht="15" customHeight="1">
      <c r="A8" s="98" t="s">
        <v>75</v>
      </c>
      <c r="B8" s="99">
        <f>'Premiums QTD-5'!B12</f>
        <v>2202347</v>
      </c>
      <c r="C8" s="99">
        <f>'Premiums QTD-5'!C12</f>
        <v>-75296</v>
      </c>
      <c r="D8" s="99">
        <f>'Premiums QTD-5'!D12</f>
        <v>-109</v>
      </c>
      <c r="E8" s="100">
        <f>'Premiums QTD-5'!E12</f>
        <v>0</v>
      </c>
      <c r="F8" s="99">
        <f>SUM(B8:E8)</f>
        <v>2126942</v>
      </c>
    </row>
    <row r="9" spans="1:8" s="101" customFormat="1" ht="15" customHeight="1">
      <c r="A9" s="102" t="s">
        <v>76</v>
      </c>
      <c r="B9" s="103">
        <f>'Earned Incurred QTD-4'!D55</f>
        <v>4399</v>
      </c>
      <c r="C9" s="100">
        <v>0</v>
      </c>
      <c r="D9" s="100">
        <v>0</v>
      </c>
      <c r="E9" s="100">
        <v>0</v>
      </c>
      <c r="F9" s="103">
        <f>SUM(B9:E9)</f>
        <v>4399</v>
      </c>
      <c r="H9" s="104"/>
    </row>
    <row r="10" spans="1:6" s="101" customFormat="1" ht="15" customHeight="1">
      <c r="A10" s="98" t="s">
        <v>77</v>
      </c>
      <c r="B10" s="103">
        <f>'Earned Incurred QTD-4'!C48</f>
        <v>28075</v>
      </c>
      <c r="C10" s="100">
        <v>0</v>
      </c>
      <c r="D10" s="100">
        <v>0</v>
      </c>
      <c r="E10" s="100">
        <v>0</v>
      </c>
      <c r="F10" s="103">
        <f>SUM(B10:E10)</f>
        <v>28075</v>
      </c>
    </row>
    <row r="11" spans="1:8" s="101" customFormat="1" ht="15" customHeight="1">
      <c r="A11" s="98" t="s">
        <v>78</v>
      </c>
      <c r="B11" s="105">
        <f>'Earned Incurred QTD-4'!D53</f>
        <v>-1359</v>
      </c>
      <c r="C11" s="100">
        <v>0</v>
      </c>
      <c r="D11" s="100">
        <v>0</v>
      </c>
      <c r="E11" s="100">
        <v>0</v>
      </c>
      <c r="F11" s="105">
        <f>SUM(B11:E11)</f>
        <v>-1359</v>
      </c>
      <c r="H11" s="104"/>
    </row>
    <row r="12" spans="1:6" s="101" customFormat="1" ht="15" customHeight="1" thickBot="1">
      <c r="A12" s="106" t="s">
        <v>79</v>
      </c>
      <c r="B12" s="107">
        <f>SUM(B8:B11)</f>
        <v>2233462</v>
      </c>
      <c r="C12" s="107">
        <f>SUM(C8:C11)</f>
        <v>-75296</v>
      </c>
      <c r="D12" s="107">
        <f>SUM(D8:D11)</f>
        <v>-109</v>
      </c>
      <c r="E12" s="108">
        <f>SUM(E8:E11)</f>
        <v>0</v>
      </c>
      <c r="F12" s="109">
        <f>SUM(F8:F11)</f>
        <v>2158057</v>
      </c>
    </row>
    <row r="13" spans="1:6" s="101" customFormat="1" ht="15" customHeight="1" thickTop="1">
      <c r="A13" s="106"/>
      <c r="B13" s="110"/>
      <c r="C13" s="110"/>
      <c r="D13" s="110"/>
      <c r="E13" s="111"/>
      <c r="F13" s="111"/>
    </row>
    <row r="14" spans="1:6" s="101" customFormat="1" ht="15" customHeight="1">
      <c r="A14" s="94" t="s">
        <v>80</v>
      </c>
      <c r="B14" s="96"/>
      <c r="C14" s="96"/>
      <c r="D14" s="96"/>
      <c r="E14" s="112"/>
      <c r="F14" s="111"/>
    </row>
    <row r="15" spans="1:6" s="101" customFormat="1" ht="15" customHeight="1">
      <c r="A15" s="106" t="s">
        <v>81</v>
      </c>
      <c r="B15" s="103">
        <f>'Losses Incurred QTD-6'!B12</f>
        <v>1927</v>
      </c>
      <c r="C15" s="103">
        <f>'Losses Incurred QTD-6'!C12</f>
        <v>560878</v>
      </c>
      <c r="D15" s="103">
        <f>'Losses Incurred QTD-6'!D12</f>
        <v>123601</v>
      </c>
      <c r="E15" s="105">
        <f>'Losses Incurred QTD-6'!E12</f>
        <v>-36987</v>
      </c>
      <c r="F15" s="103">
        <f aca="true" t="shared" si="0" ref="F15:F23">SUM(B15:E15)</f>
        <v>649419</v>
      </c>
    </row>
    <row r="16" spans="1:6" s="101" customFormat="1" ht="15" customHeight="1">
      <c r="A16" s="106" t="s">
        <v>82</v>
      </c>
      <c r="B16" s="103">
        <f>'[1]Loss Expenses Paid QTD-10'!C30</f>
        <v>1938</v>
      </c>
      <c r="C16" s="103">
        <f>'[1]Loss Expenses Paid QTD-10'!C24</f>
        <v>62087</v>
      </c>
      <c r="D16" s="103">
        <f>'[1]Loss Expenses Paid QTD-10'!C18</f>
        <v>11154</v>
      </c>
      <c r="E16" s="103">
        <f>'[1]Loss Expenses Paid QTD-10'!C12</f>
        <v>16172</v>
      </c>
      <c r="F16" s="103">
        <f t="shared" si="0"/>
        <v>91351</v>
      </c>
    </row>
    <row r="17" spans="1:6" s="101" customFormat="1" ht="15" customHeight="1">
      <c r="A17" s="106" t="s">
        <v>83</v>
      </c>
      <c r="B17" s="103">
        <f>'[1]Loss Expenses Paid QTD-10'!I30</f>
        <v>235</v>
      </c>
      <c r="C17" s="103">
        <f>'[1]Loss Expenses Paid QTD-10'!I24</f>
        <v>68475</v>
      </c>
      <c r="D17" s="103">
        <f>'[1]Loss Expenses Paid QTD-10'!I18</f>
        <v>15090</v>
      </c>
      <c r="E17" s="103">
        <f>'[1]Loss Expenses Paid QTD-10'!I12</f>
        <v>22</v>
      </c>
      <c r="F17" s="103">
        <f t="shared" si="0"/>
        <v>83822</v>
      </c>
    </row>
    <row r="18" spans="1:6" s="101" customFormat="1" ht="15" customHeight="1">
      <c r="A18" s="106" t="s">
        <v>84</v>
      </c>
      <c r="B18" s="103">
        <f>'[1]1Q17'!F395</f>
        <v>18134</v>
      </c>
      <c r="C18" s="100">
        <v>0</v>
      </c>
      <c r="D18" s="100">
        <v>0</v>
      </c>
      <c r="E18" s="100">
        <v>0</v>
      </c>
      <c r="F18" s="103">
        <f t="shared" si="0"/>
        <v>18134</v>
      </c>
    </row>
    <row r="19" spans="1:6" s="101" customFormat="1" ht="15" customHeight="1">
      <c r="A19" s="113" t="s">
        <v>85</v>
      </c>
      <c r="B19" s="103">
        <f>'[1]1Q17'!F399</f>
        <v>13794</v>
      </c>
      <c r="C19" s="100">
        <v>0</v>
      </c>
      <c r="D19" s="100">
        <v>0</v>
      </c>
      <c r="E19" s="100">
        <v>0</v>
      </c>
      <c r="F19" s="103">
        <f t="shared" si="0"/>
        <v>13794</v>
      </c>
    </row>
    <row r="20" spans="1:6" s="101" customFormat="1" ht="15" customHeight="1">
      <c r="A20" s="106" t="s">
        <v>86</v>
      </c>
      <c r="B20" s="103">
        <f>'[1]1Q17'!F397</f>
        <v>5250</v>
      </c>
      <c r="C20" s="100">
        <v>0</v>
      </c>
      <c r="D20" s="100">
        <v>0</v>
      </c>
      <c r="E20" s="100">
        <v>0</v>
      </c>
      <c r="F20" s="103">
        <f t="shared" si="0"/>
        <v>5250</v>
      </c>
    </row>
    <row r="21" spans="1:6" s="101" customFormat="1" ht="15" customHeight="1">
      <c r="A21" s="113" t="s">
        <v>87</v>
      </c>
      <c r="B21" s="103">
        <f>'[1]1Q17'!F390</f>
        <v>178393</v>
      </c>
      <c r="C21" s="105">
        <f>'[1]1Q17'!F386</f>
        <v>-6059</v>
      </c>
      <c r="D21" s="105">
        <f>'[1]1Q17'!F382</f>
        <v>-11</v>
      </c>
      <c r="E21" s="100">
        <v>0</v>
      </c>
      <c r="F21" s="103">
        <f t="shared" si="0"/>
        <v>172323</v>
      </c>
    </row>
    <row r="22" spans="1:6" s="101" customFormat="1" ht="15" customHeight="1">
      <c r="A22" s="106" t="s">
        <v>88</v>
      </c>
      <c r="B22" s="103">
        <f>'Earned Incurred QTD-4'!C39</f>
        <v>518788</v>
      </c>
      <c r="C22" s="100">
        <v>0</v>
      </c>
      <c r="D22" s="100">
        <v>0</v>
      </c>
      <c r="E22" s="100">
        <v>0</v>
      </c>
      <c r="F22" s="103">
        <f t="shared" si="0"/>
        <v>518788</v>
      </c>
    </row>
    <row r="23" spans="1:6" s="101" customFormat="1" ht="15" customHeight="1">
      <c r="A23" s="106" t="s">
        <v>34</v>
      </c>
      <c r="B23" s="103">
        <f>'[1]1Q17'!E619+'[1]1Q17'!E620+12648+10462</f>
        <v>39441</v>
      </c>
      <c r="C23" s="105">
        <f>-541+10462+105+1</f>
        <v>10027</v>
      </c>
      <c r="D23" s="100">
        <v>0</v>
      </c>
      <c r="E23" s="100">
        <v>0</v>
      </c>
      <c r="F23" s="103">
        <f t="shared" si="0"/>
        <v>49468</v>
      </c>
    </row>
    <row r="24" spans="1:7" s="101" customFormat="1" ht="15" customHeight="1" thickBot="1">
      <c r="A24" s="106" t="s">
        <v>79</v>
      </c>
      <c r="B24" s="107">
        <f>SUM(B15:B23)</f>
        <v>777900</v>
      </c>
      <c r="C24" s="107">
        <f>SUM(C15:C23)</f>
        <v>695408</v>
      </c>
      <c r="D24" s="107">
        <f>SUM(D15:D23)</f>
        <v>149834</v>
      </c>
      <c r="E24" s="107">
        <f>SUM(E15:E23)</f>
        <v>-20793</v>
      </c>
      <c r="F24" s="109">
        <f>SUM(F15:F23)</f>
        <v>1602349</v>
      </c>
      <c r="G24" s="106"/>
    </row>
    <row r="25" spans="1:6" s="101" customFormat="1" ht="15" customHeight="1" thickTop="1">
      <c r="A25" s="106"/>
      <c r="B25" s="110"/>
      <c r="C25" s="110"/>
      <c r="D25" s="110"/>
      <c r="E25" s="110"/>
      <c r="F25" s="111"/>
    </row>
    <row r="26" spans="1:6" s="101" customFormat="1" ht="15" customHeight="1" thickBot="1">
      <c r="A26" s="114" t="s">
        <v>89</v>
      </c>
      <c r="B26" s="115">
        <f>B12-B24</f>
        <v>1455562</v>
      </c>
      <c r="C26" s="115">
        <f>C12-C24</f>
        <v>-770704</v>
      </c>
      <c r="D26" s="115">
        <f>D12-D24</f>
        <v>-149943</v>
      </c>
      <c r="E26" s="115">
        <f>E12-E24</f>
        <v>20793</v>
      </c>
      <c r="F26" s="116">
        <f>SUM(B26:E26)</f>
        <v>555708</v>
      </c>
    </row>
    <row r="27" spans="1:6" s="101" customFormat="1" ht="15" customHeight="1" thickTop="1">
      <c r="A27" s="106"/>
      <c r="B27" s="110"/>
      <c r="C27" s="110"/>
      <c r="D27" s="110"/>
      <c r="E27" s="111"/>
      <c r="F27" s="111"/>
    </row>
    <row r="28" spans="1:6" s="101" customFormat="1" ht="15" customHeight="1">
      <c r="A28" s="94" t="s">
        <v>90</v>
      </c>
      <c r="B28" s="96"/>
      <c r="C28" s="96"/>
      <c r="D28" s="96"/>
      <c r="E28" s="112"/>
      <c r="F28" s="111"/>
    </row>
    <row r="29" spans="1:6" s="101" customFormat="1" ht="15" customHeight="1">
      <c r="A29" s="106" t="s">
        <v>91</v>
      </c>
      <c r="B29" s="100">
        <v>0</v>
      </c>
      <c r="C29" s="103">
        <f>'Earned Incurred QTD-4'!B50</f>
        <v>27591</v>
      </c>
      <c r="D29" s="100">
        <v>0</v>
      </c>
      <c r="E29" s="100">
        <v>0</v>
      </c>
      <c r="F29" s="103">
        <f>SUM(B29:E29)</f>
        <v>27591</v>
      </c>
    </row>
    <row r="30" spans="1:6" s="101" customFormat="1" ht="15" customHeight="1">
      <c r="A30" s="106" t="s">
        <v>92</v>
      </c>
      <c r="B30" s="103">
        <f>'Balance Sheet-1'!C17</f>
        <v>95631</v>
      </c>
      <c r="C30" s="100">
        <v>0</v>
      </c>
      <c r="D30" s="100">
        <v>0</v>
      </c>
      <c r="E30" s="100">
        <v>0</v>
      </c>
      <c r="F30" s="103">
        <f>SUM(B30:E30)</f>
        <v>95631</v>
      </c>
    </row>
    <row r="31" spans="1:8" s="101" customFormat="1" ht="15" customHeight="1" thickBot="1">
      <c r="A31" s="106" t="s">
        <v>79</v>
      </c>
      <c r="B31" s="107">
        <f>SUM(B29:B30)</f>
        <v>95631</v>
      </c>
      <c r="C31" s="107">
        <f>SUM(C29:C30)</f>
        <v>27591</v>
      </c>
      <c r="D31" s="117">
        <f>SUM(D29:D30)</f>
        <v>0</v>
      </c>
      <c r="E31" s="117">
        <f>SUM(E29:E30)</f>
        <v>0</v>
      </c>
      <c r="F31" s="109">
        <f>SUM(F29:F30)</f>
        <v>123222</v>
      </c>
      <c r="G31" s="118"/>
      <c r="H31" s="104"/>
    </row>
    <row r="32" spans="1:8" s="101" customFormat="1" ht="15" customHeight="1" thickTop="1">
      <c r="A32" s="106"/>
      <c r="B32" s="110"/>
      <c r="C32" s="110"/>
      <c r="D32" s="110"/>
      <c r="E32" s="111"/>
      <c r="F32" s="111"/>
      <c r="H32" s="104"/>
    </row>
    <row r="33" spans="1:6" s="101" customFormat="1" ht="15" customHeight="1">
      <c r="A33" s="94" t="s">
        <v>93</v>
      </c>
      <c r="B33" s="96"/>
      <c r="C33" s="96"/>
      <c r="D33" s="96"/>
      <c r="E33" s="112"/>
      <c r="F33" s="111"/>
    </row>
    <row r="34" spans="1:6" s="101" customFormat="1" ht="15" customHeight="1">
      <c r="A34" s="106" t="s">
        <v>94</v>
      </c>
      <c r="B34" s="103">
        <f>'Earned Incurred QTD-4'!B49</f>
        <v>28323</v>
      </c>
      <c r="C34" s="100">
        <v>0</v>
      </c>
      <c r="D34" s="100">
        <v>0</v>
      </c>
      <c r="E34" s="100">
        <v>0</v>
      </c>
      <c r="F34" s="103">
        <f>SUM(B34:E34)</f>
        <v>28323</v>
      </c>
    </row>
    <row r="35" spans="1:6" s="101" customFormat="1" ht="15" customHeight="1">
      <c r="A35" s="106" t="s">
        <v>95</v>
      </c>
      <c r="B35" s="100">
        <v>0</v>
      </c>
      <c r="C35" s="103">
        <v>152600</v>
      </c>
      <c r="D35" s="100">
        <v>0</v>
      </c>
      <c r="E35" s="100">
        <v>0</v>
      </c>
      <c r="F35" s="103">
        <f>SUM(B35:E35)</f>
        <v>152600</v>
      </c>
    </row>
    <row r="36" spans="1:6" s="101" customFormat="1" ht="15" customHeight="1">
      <c r="A36" s="106" t="s">
        <v>64</v>
      </c>
      <c r="B36" s="103">
        <f>'Income Statement-2'!B37</f>
        <v>12572</v>
      </c>
      <c r="C36" s="100">
        <v>0</v>
      </c>
      <c r="D36" s="100">
        <v>0</v>
      </c>
      <c r="E36" s="100">
        <v>0</v>
      </c>
      <c r="F36" s="103">
        <f>SUM(B36:E36)</f>
        <v>12572</v>
      </c>
    </row>
    <row r="37" spans="1:6" s="101" customFormat="1" ht="15" customHeight="1" thickBot="1">
      <c r="A37" s="106" t="s">
        <v>79</v>
      </c>
      <c r="B37" s="107">
        <f>SUM(B34:B36)</f>
        <v>40895</v>
      </c>
      <c r="C37" s="107">
        <f>SUM(C34:C36)</f>
        <v>152600</v>
      </c>
      <c r="D37" s="117">
        <f>SUM(D34:D36)</f>
        <v>0</v>
      </c>
      <c r="E37" s="117">
        <f>SUM(E34:E36)</f>
        <v>0</v>
      </c>
      <c r="F37" s="109">
        <f>SUM(F34:F36)</f>
        <v>193495</v>
      </c>
    </row>
    <row r="38" spans="1:6" s="101" customFormat="1" ht="15" customHeight="1" thickTop="1">
      <c r="A38" s="106"/>
      <c r="B38" s="110"/>
      <c r="C38" s="110"/>
      <c r="D38" s="110"/>
      <c r="E38" s="111"/>
      <c r="F38" s="119"/>
    </row>
    <row r="39" spans="1:6" s="101" customFormat="1" ht="15" customHeight="1" thickBot="1">
      <c r="A39" s="94" t="s">
        <v>96</v>
      </c>
      <c r="B39" s="115">
        <f>B26-B31+B37</f>
        <v>1400826</v>
      </c>
      <c r="C39" s="115">
        <f>C26-C31+C37</f>
        <v>-645695</v>
      </c>
      <c r="D39" s="115">
        <f>D26-D31+D37</f>
        <v>-149943</v>
      </c>
      <c r="E39" s="115">
        <f>E26-E31+E37</f>
        <v>20793</v>
      </c>
      <c r="F39" s="116">
        <f>F26-F31+F37</f>
        <v>625981</v>
      </c>
    </row>
    <row r="40" spans="1:6" s="101" customFormat="1" ht="15" customHeight="1" thickTop="1">
      <c r="A40" s="106"/>
      <c r="B40" s="110"/>
      <c r="C40" s="110"/>
      <c r="D40" s="110"/>
      <c r="E40" s="111"/>
      <c r="F40" s="111"/>
    </row>
    <row r="41" spans="1:6" s="101" customFormat="1" ht="15" customHeight="1">
      <c r="A41" s="120" t="s">
        <v>97</v>
      </c>
      <c r="B41" s="121"/>
      <c r="C41" s="121"/>
      <c r="D41" s="121"/>
      <c r="E41" s="111"/>
      <c r="F41" s="111"/>
    </row>
    <row r="42" spans="1:6" s="101" customFormat="1" ht="15" customHeight="1">
      <c r="A42" s="106" t="s">
        <v>27</v>
      </c>
      <c r="B42" s="103">
        <f>'Premiums QTD-5'!B18</f>
        <v>1934801</v>
      </c>
      <c r="C42" s="103">
        <f>'Premiums QTD-5'!C18</f>
        <v>2696366</v>
      </c>
      <c r="D42" s="100">
        <f>'Premiums QTD-5'!D18</f>
        <v>0</v>
      </c>
      <c r="E42" s="100">
        <f>'Premiums QTD-5'!E18</f>
        <v>0</v>
      </c>
      <c r="F42" s="103">
        <f>SUM(B42:E42)</f>
        <v>4631167</v>
      </c>
    </row>
    <row r="43" spans="1:6" s="101" customFormat="1" ht="15" customHeight="1">
      <c r="A43" s="106" t="s">
        <v>98</v>
      </c>
      <c r="B43" s="103">
        <f>'Losses Incurred QTD-6'!B18+'Losses Incurred QTD-6'!B24</f>
        <v>123469</v>
      </c>
      <c r="C43" s="103">
        <f>'Losses Incurred QTD-6'!C18+'Losses Incurred QTD-6'!C24</f>
        <v>1306880</v>
      </c>
      <c r="D43" s="103">
        <f>'Losses Incurred QTD-6'!D18+'Losses Incurred QTD-6'!D24</f>
        <v>55555</v>
      </c>
      <c r="E43" s="103">
        <f>'Losses Incurred QTD-6'!E18+'Losses Incurred QTD-6'!E24</f>
        <v>10000</v>
      </c>
      <c r="F43" s="103">
        <f>SUM(B43:E43)</f>
        <v>1495904</v>
      </c>
    </row>
    <row r="44" spans="1:6" s="101" customFormat="1" ht="15" customHeight="1">
      <c r="A44" s="106" t="s">
        <v>99</v>
      </c>
      <c r="B44" s="103">
        <f>'Loss Expenses QTD-7'!B18</f>
        <v>22639</v>
      </c>
      <c r="C44" s="103">
        <f>'Loss Expenses QTD-7'!C18</f>
        <v>221071</v>
      </c>
      <c r="D44" s="103">
        <f>'Loss Expenses QTD-7'!D18</f>
        <v>43049</v>
      </c>
      <c r="E44" s="103">
        <f>'Loss Expenses QTD-7'!E18</f>
        <v>16412</v>
      </c>
      <c r="F44" s="103">
        <f>SUM(B44:E44)</f>
        <v>303171</v>
      </c>
    </row>
    <row r="45" spans="1:6" s="101" customFormat="1" ht="15" customHeight="1">
      <c r="A45" s="106" t="s">
        <v>100</v>
      </c>
      <c r="B45" s="103">
        <f>'Earned Incurred QTD-4'!B41</f>
        <v>95715</v>
      </c>
      <c r="C45" s="100">
        <v>0</v>
      </c>
      <c r="D45" s="100">
        <v>0</v>
      </c>
      <c r="E45" s="100">
        <v>0</v>
      </c>
      <c r="F45" s="103">
        <f>SUM(B45:E45)</f>
        <v>95715</v>
      </c>
    </row>
    <row r="46" spans="1:7" s="101" customFormat="1" ht="15" customHeight="1">
      <c r="A46" s="106" t="s">
        <v>101</v>
      </c>
      <c r="B46" s="103">
        <f>'Earned Incurred QTD-4'!B33</f>
        <v>126855</v>
      </c>
      <c r="C46" s="100">
        <v>0</v>
      </c>
      <c r="D46" s="100">
        <v>0</v>
      </c>
      <c r="E46" s="100">
        <v>0</v>
      </c>
      <c r="F46" s="103">
        <f>SUM(B46:E46)</f>
        <v>126855</v>
      </c>
      <c r="G46" s="122"/>
    </row>
    <row r="47" spans="1:6" s="101" customFormat="1" ht="15" customHeight="1" thickBot="1">
      <c r="A47" s="123" t="s">
        <v>79</v>
      </c>
      <c r="B47" s="107">
        <f>SUM(B42:B46)</f>
        <v>2303479</v>
      </c>
      <c r="C47" s="107">
        <f>SUM(C42:C46)</f>
        <v>4224317</v>
      </c>
      <c r="D47" s="107">
        <f>SUM(D42:D46)</f>
        <v>98604</v>
      </c>
      <c r="E47" s="107">
        <f>SUM(E42:E46)</f>
        <v>26412</v>
      </c>
      <c r="F47" s="109">
        <f>SUM(F42:F46)</f>
        <v>6652812</v>
      </c>
    </row>
    <row r="48" spans="1:6" s="101" customFormat="1" ht="15" customHeight="1" thickTop="1">
      <c r="A48" s="106"/>
      <c r="B48" s="110"/>
      <c r="C48" s="110"/>
      <c r="D48" s="110"/>
      <c r="E48" s="111"/>
      <c r="F48" s="111"/>
    </row>
    <row r="49" spans="1:6" s="101" customFormat="1" ht="15" customHeight="1">
      <c r="A49" s="120" t="s">
        <v>102</v>
      </c>
      <c r="B49" s="121"/>
      <c r="C49" s="121"/>
      <c r="D49" s="121"/>
      <c r="E49" s="111"/>
      <c r="F49" s="111"/>
    </row>
    <row r="50" spans="1:6" s="101" customFormat="1" ht="15" customHeight="1">
      <c r="A50" s="106" t="s">
        <v>27</v>
      </c>
      <c r="B50" s="100">
        <f>'Premiums QTD-5'!B24</f>
        <v>0</v>
      </c>
      <c r="C50" s="103">
        <f>'Premiums QTD-5'!C24</f>
        <v>4860312</v>
      </c>
      <c r="D50" s="100">
        <f>'Premiums QTD-5'!D24</f>
        <v>0</v>
      </c>
      <c r="E50" s="100">
        <f>'Premiums QTD-5'!E24</f>
        <v>0</v>
      </c>
      <c r="F50" s="103">
        <f>SUM(B50:E50)</f>
        <v>4860312</v>
      </c>
    </row>
    <row r="51" spans="1:6" s="101" customFormat="1" ht="15" customHeight="1">
      <c r="A51" s="106" t="s">
        <v>98</v>
      </c>
      <c r="B51" s="100">
        <f>'Losses Incurred QTD-6'!B31</f>
        <v>0</v>
      </c>
      <c r="C51" s="103">
        <f>'Losses Incurred QTD-6'!C31</f>
        <v>1336294</v>
      </c>
      <c r="D51" s="103">
        <f>'Losses Incurred QTD-6'!D31</f>
        <v>171114</v>
      </c>
      <c r="E51" s="100">
        <f>'Losses Incurred QTD-6'!E31</f>
        <v>0</v>
      </c>
      <c r="F51" s="103">
        <f>SUM(B51:E51)</f>
        <v>1507408</v>
      </c>
    </row>
    <row r="52" spans="1:6" s="101" customFormat="1" ht="15" customHeight="1">
      <c r="A52" s="106" t="s">
        <v>103</v>
      </c>
      <c r="B52" s="100">
        <f>'Loss Expenses QTD-7'!B24</f>
        <v>0</v>
      </c>
      <c r="C52" s="103">
        <f>'Loss Expenses QTD-7'!C24</f>
        <v>230281</v>
      </c>
      <c r="D52" s="103">
        <f>'Loss Expenses QTD-7'!D24</f>
        <v>93000</v>
      </c>
      <c r="E52" s="100">
        <f>'Loss Expenses QTD-7'!E24</f>
        <v>0</v>
      </c>
      <c r="F52" s="103">
        <f>SUM(B52:E52)</f>
        <v>323281</v>
      </c>
    </row>
    <row r="53" spans="1:6" s="101" customFormat="1" ht="15" customHeight="1">
      <c r="A53" s="106" t="s">
        <v>104</v>
      </c>
      <c r="B53" s="100">
        <v>0</v>
      </c>
      <c r="C53" s="103">
        <f>'Earned Incurred QTD-4'!B42</f>
        <v>74952</v>
      </c>
      <c r="D53" s="100">
        <v>0</v>
      </c>
      <c r="E53" s="100">
        <v>0</v>
      </c>
      <c r="F53" s="103">
        <f>SUM(B53:E53)</f>
        <v>74952</v>
      </c>
    </row>
    <row r="54" spans="1:6" s="101" customFormat="1" ht="15" customHeight="1">
      <c r="A54" s="106" t="s">
        <v>105</v>
      </c>
      <c r="B54" s="100">
        <v>0</v>
      </c>
      <c r="C54" s="103">
        <f>'Earned Incurred QTD-4'!B34</f>
        <v>155226</v>
      </c>
      <c r="D54" s="100">
        <v>0</v>
      </c>
      <c r="E54" s="100">
        <v>0</v>
      </c>
      <c r="F54" s="103">
        <f>SUM(B54:E54)</f>
        <v>155226</v>
      </c>
    </row>
    <row r="55" spans="1:6" s="101" customFormat="1" ht="15" customHeight="1" thickBot="1">
      <c r="A55" s="106" t="s">
        <v>79</v>
      </c>
      <c r="B55" s="108">
        <f>SUM(B50:B54)</f>
        <v>0</v>
      </c>
      <c r="C55" s="107">
        <f>SUM(C50:C54)</f>
        <v>6657065</v>
      </c>
      <c r="D55" s="107">
        <f>SUM(D50:D54)</f>
        <v>264114</v>
      </c>
      <c r="E55" s="108">
        <f>SUM(E50:E54)</f>
        <v>0</v>
      </c>
      <c r="F55" s="109">
        <f>SUM(F50:F54)</f>
        <v>6921179</v>
      </c>
    </row>
    <row r="56" spans="1:6" s="101" customFormat="1" ht="15" customHeight="1" thickTop="1">
      <c r="A56" s="106"/>
      <c r="B56" s="110"/>
      <c r="C56" s="110"/>
      <c r="D56" s="110"/>
      <c r="E56" s="110"/>
      <c r="F56" s="25"/>
    </row>
    <row r="57" spans="1:6" s="101" customFormat="1" ht="15" customHeight="1" thickBot="1">
      <c r="A57" s="114" t="s">
        <v>106</v>
      </c>
      <c r="B57" s="124">
        <f>B39-B47+B55</f>
        <v>-902653</v>
      </c>
      <c r="C57" s="124">
        <f>C39-C47+C55</f>
        <v>1787053</v>
      </c>
      <c r="D57" s="124">
        <f>D39-D47+D55</f>
        <v>15567</v>
      </c>
      <c r="E57" s="124">
        <f>E39-E47+E55</f>
        <v>-5619</v>
      </c>
      <c r="F57" s="124">
        <f>F39-F47+F55+1</f>
        <v>894349</v>
      </c>
    </row>
    <row r="58" spans="1:6" s="101" customFormat="1" ht="15" customHeight="1" thickTop="1">
      <c r="A58" s="97"/>
      <c r="B58" s="97"/>
      <c r="C58" s="97"/>
      <c r="D58" s="110"/>
      <c r="E58" s="110"/>
      <c r="F58" s="125">
        <v>894349.3</v>
      </c>
    </row>
    <row r="59" spans="1:6" s="101" customFormat="1" ht="15" customHeight="1">
      <c r="A59" s="126" t="s">
        <v>107</v>
      </c>
      <c r="D59" s="110"/>
      <c r="E59" s="110"/>
      <c r="F59" s="127">
        <f>F57-F58</f>
        <v>-0.30000000004656613</v>
      </c>
    </row>
    <row r="60" spans="4:6" s="101" customFormat="1" ht="15" customHeight="1">
      <c r="D60" s="110"/>
      <c r="E60" s="110"/>
      <c r="F60" s="25"/>
    </row>
    <row r="61" spans="4:6" s="101" customFormat="1" ht="15" customHeight="1">
      <c r="D61" s="110"/>
      <c r="E61" s="110"/>
      <c r="F61" s="25"/>
    </row>
    <row r="62" spans="4:6" s="101" customFormat="1" ht="15" customHeight="1">
      <c r="D62" s="110"/>
      <c r="E62" s="110"/>
      <c r="F62" s="25"/>
    </row>
    <row r="63" spans="4:6" s="101" customFormat="1" ht="15" customHeight="1">
      <c r="D63" s="110"/>
      <c r="E63" s="110"/>
      <c r="F63" s="25"/>
    </row>
    <row r="64" spans="4:6" s="101" customFormat="1" ht="15" customHeight="1">
      <c r="D64" s="110"/>
      <c r="E64" s="110"/>
      <c r="F64" s="25"/>
    </row>
    <row r="65" spans="4:6" s="101" customFormat="1" ht="15" customHeight="1">
      <c r="D65" s="110"/>
      <c r="E65" s="110"/>
      <c r="F65" s="25"/>
    </row>
    <row r="66" spans="4:6" s="101" customFormat="1" ht="15" customHeight="1">
      <c r="D66" s="110"/>
      <c r="E66" s="110"/>
      <c r="F66" s="25"/>
    </row>
    <row r="67" spans="4:6" s="101" customFormat="1" ht="15" customHeight="1">
      <c r="D67" s="110"/>
      <c r="E67" s="110"/>
      <c r="F67" s="25"/>
    </row>
    <row r="68" spans="4:6" s="101" customFormat="1" ht="15" customHeight="1">
      <c r="D68" s="110"/>
      <c r="E68" s="110"/>
      <c r="F68" s="25"/>
    </row>
    <row r="69" spans="4:6" s="101" customFormat="1" ht="15" customHeight="1">
      <c r="D69" s="110"/>
      <c r="E69" s="110"/>
      <c r="F69" s="25"/>
    </row>
    <row r="70" spans="4:6" s="101" customFormat="1" ht="15" customHeight="1">
      <c r="D70" s="110"/>
      <c r="E70" s="110"/>
      <c r="F70" s="25"/>
    </row>
    <row r="71" spans="4:6" s="101" customFormat="1" ht="15" customHeight="1">
      <c r="D71" s="110"/>
      <c r="E71" s="110"/>
      <c r="F71" s="25"/>
    </row>
    <row r="72" spans="4:6" s="101" customFormat="1" ht="15" customHeight="1">
      <c r="D72" s="110"/>
      <c r="E72" s="110"/>
      <c r="F72" s="25"/>
    </row>
    <row r="73" spans="4:6" s="101" customFormat="1" ht="15" customHeight="1">
      <c r="D73" s="110"/>
      <c r="E73" s="110"/>
      <c r="F73" s="25"/>
    </row>
    <row r="74" spans="4:6" s="101" customFormat="1" ht="15" customHeight="1">
      <c r="D74" s="110"/>
      <c r="E74" s="110"/>
      <c r="F74" s="25"/>
    </row>
    <row r="75" spans="4:6" s="101" customFormat="1" ht="15" customHeight="1">
      <c r="D75" s="110"/>
      <c r="E75" s="110"/>
      <c r="F75" s="25"/>
    </row>
    <row r="76" spans="4:6" s="101" customFormat="1" ht="15" customHeight="1">
      <c r="D76" s="110"/>
      <c r="E76" s="110"/>
      <c r="F76" s="25"/>
    </row>
    <row r="77" spans="4:6" s="101" customFormat="1" ht="15" customHeight="1">
      <c r="D77" s="110"/>
      <c r="E77" s="110"/>
      <c r="F77" s="25"/>
    </row>
    <row r="78" spans="4:6" s="101" customFormat="1" ht="15" customHeight="1">
      <c r="D78" s="110"/>
      <c r="E78" s="110"/>
      <c r="F78" s="25"/>
    </row>
    <row r="79" spans="4:6" s="101" customFormat="1" ht="15" customHeight="1">
      <c r="D79" s="110"/>
      <c r="E79" s="110"/>
      <c r="F79" s="25"/>
    </row>
    <row r="80" spans="4:6" s="101" customFormat="1" ht="15" customHeight="1">
      <c r="D80" s="110"/>
      <c r="E80" s="110"/>
      <c r="F80" s="25"/>
    </row>
    <row r="81" spans="4:6" s="101" customFormat="1" ht="15" customHeight="1">
      <c r="D81" s="110"/>
      <c r="E81" s="110"/>
      <c r="F81" s="25"/>
    </row>
    <row r="82" spans="4:6" s="101" customFormat="1" ht="15" customHeight="1">
      <c r="D82" s="110"/>
      <c r="E82" s="110"/>
      <c r="F82" s="25"/>
    </row>
    <row r="83" spans="4:6" s="101" customFormat="1" ht="15" customHeight="1">
      <c r="D83" s="110"/>
      <c r="E83" s="110"/>
      <c r="F83" s="25"/>
    </row>
    <row r="84" spans="4:6" s="101" customFormat="1" ht="15" customHeight="1">
      <c r="D84" s="110"/>
      <c r="E84" s="110"/>
      <c r="F84" s="25"/>
    </row>
    <row r="85" spans="4:6" s="101" customFormat="1" ht="15" customHeight="1">
      <c r="D85" s="110"/>
      <c r="E85" s="110"/>
      <c r="F85" s="25"/>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&amp;C&amp;"Century Schoolbook,Regular"Page 3</oddFooter>
  </headerFooter>
</worksheet>
</file>

<file path=xl/worksheets/sheet4.xml><?xml version="1.0" encoding="utf-8"?>
<worksheet xmlns="http://schemas.openxmlformats.org/spreadsheetml/2006/main" xmlns:r="http://schemas.openxmlformats.org/officeDocument/2006/relationships">
  <dimension ref="A1:H161"/>
  <sheetViews>
    <sheetView zoomScalePageLayoutView="0" workbookViewId="0" topLeftCell="A38">
      <selection activeCell="D46" sqref="D46"/>
    </sheetView>
  </sheetViews>
  <sheetFormatPr defaultColWidth="15.7109375" defaultRowHeight="15" customHeight="1"/>
  <cols>
    <col min="1" max="1" width="60.7109375" style="187" customWidth="1"/>
    <col min="2" max="4" width="18.7109375" style="185" customWidth="1"/>
    <col min="5" max="5" width="15.7109375" style="186" customWidth="1"/>
    <col min="6" max="16384" width="15.7109375" style="187" customWidth="1"/>
  </cols>
  <sheetData>
    <row r="1" spans="1:5" s="132" customFormat="1" ht="30" customHeight="1">
      <c r="A1" s="321" t="s">
        <v>0</v>
      </c>
      <c r="B1" s="322"/>
      <c r="C1" s="322"/>
      <c r="D1" s="323"/>
      <c r="E1" s="131"/>
    </row>
    <row r="2" spans="1:5" s="134" customFormat="1" ht="15" customHeight="1">
      <c r="A2" s="324"/>
      <c r="B2" s="325"/>
      <c r="C2" s="325"/>
      <c r="D2" s="326"/>
      <c r="E2" s="133"/>
    </row>
    <row r="3" spans="1:5" s="134" customFormat="1" ht="15" customHeight="1">
      <c r="A3" s="327" t="s">
        <v>108</v>
      </c>
      <c r="B3" s="328"/>
      <c r="C3" s="328"/>
      <c r="D3" s="329"/>
      <c r="E3" s="133"/>
    </row>
    <row r="4" spans="1:5" s="134" customFormat="1" ht="15" customHeight="1">
      <c r="A4" s="327" t="s">
        <v>109</v>
      </c>
      <c r="B4" s="328"/>
      <c r="C4" s="328"/>
      <c r="D4" s="329"/>
      <c r="E4" s="133"/>
    </row>
    <row r="5" spans="1:5" s="134" customFormat="1" ht="15" customHeight="1">
      <c r="A5" s="327" t="s">
        <v>110</v>
      </c>
      <c r="B5" s="328"/>
      <c r="C5" s="328"/>
      <c r="D5" s="329"/>
      <c r="E5" s="133"/>
    </row>
    <row r="6" spans="1:5" s="134" customFormat="1" ht="15" customHeight="1">
      <c r="A6" s="135"/>
      <c r="B6" s="136"/>
      <c r="C6" s="136"/>
      <c r="D6" s="137"/>
      <c r="E6" s="133"/>
    </row>
    <row r="7" spans="1:5" s="140" customFormat="1" ht="15" customHeight="1">
      <c r="A7" s="138"/>
      <c r="B7" s="136"/>
      <c r="C7" s="136"/>
      <c r="D7" s="137"/>
      <c r="E7" s="139"/>
    </row>
    <row r="8" spans="1:5" s="140" customFormat="1" ht="15" customHeight="1">
      <c r="A8" s="141" t="s">
        <v>111</v>
      </c>
      <c r="B8" s="142" t="s">
        <v>112</v>
      </c>
      <c r="C8" s="143"/>
      <c r="D8" s="144"/>
      <c r="E8" s="139"/>
    </row>
    <row r="9" spans="1:5" s="140" customFormat="1" ht="15" customHeight="1">
      <c r="A9" s="141"/>
      <c r="B9" s="145" t="s">
        <v>42</v>
      </c>
      <c r="C9" s="146"/>
      <c r="D9" s="147"/>
      <c r="E9" s="139"/>
    </row>
    <row r="10" spans="1:5" s="140" customFormat="1" ht="15" customHeight="1">
      <c r="A10" s="148"/>
      <c r="B10" s="149" t="s">
        <v>29</v>
      </c>
      <c r="C10" s="150"/>
      <c r="D10" s="151"/>
      <c r="E10" s="139"/>
    </row>
    <row r="11" spans="1:5" s="140" customFormat="1" ht="15" customHeight="1">
      <c r="A11" s="152" t="s">
        <v>113</v>
      </c>
      <c r="B11" s="153"/>
      <c r="C11" s="20">
        <f>'Premiums QTD-5'!F12</f>
        <v>2126942</v>
      </c>
      <c r="D11" s="151"/>
      <c r="E11" s="139"/>
    </row>
    <row r="12" spans="1:5" s="140" customFormat="1" ht="15" customHeight="1">
      <c r="A12" s="152"/>
      <c r="B12" s="153"/>
      <c r="C12" s="25"/>
      <c r="D12" s="151"/>
      <c r="E12" s="139"/>
    </row>
    <row r="13" spans="1:5" s="140" customFormat="1" ht="15" customHeight="1">
      <c r="A13" s="154" t="s">
        <v>114</v>
      </c>
      <c r="B13" s="155">
        <f>'Premiums QTD-5'!F18</f>
        <v>4631167</v>
      </c>
      <c r="C13" s="156"/>
      <c r="D13" s="151"/>
      <c r="E13" s="139"/>
    </row>
    <row r="14" spans="1:5" s="140" customFormat="1" ht="15" customHeight="1">
      <c r="A14" s="154" t="s">
        <v>115</v>
      </c>
      <c r="B14" s="157">
        <f>'Premiums QTD-5'!F24</f>
        <v>4860312</v>
      </c>
      <c r="C14" s="156"/>
      <c r="D14" s="151"/>
      <c r="E14" s="139"/>
    </row>
    <row r="15" spans="1:5" s="140" customFormat="1" ht="15" customHeight="1">
      <c r="A15" s="154" t="s">
        <v>116</v>
      </c>
      <c r="B15" s="153"/>
      <c r="C15" s="158">
        <f>B14-B13</f>
        <v>229145</v>
      </c>
      <c r="D15" s="151"/>
      <c r="E15" s="139"/>
    </row>
    <row r="16" spans="1:5" s="140" customFormat="1" ht="15" customHeight="1">
      <c r="A16" s="152" t="s">
        <v>117</v>
      </c>
      <c r="B16" s="153"/>
      <c r="C16" s="156"/>
      <c r="D16" s="159">
        <f>C11+C15</f>
        <v>2356087</v>
      </c>
      <c r="E16" s="139"/>
    </row>
    <row r="17" spans="1:4" s="140" customFormat="1" ht="15" customHeight="1">
      <c r="A17" s="154" t="s">
        <v>118</v>
      </c>
      <c r="B17" s="153"/>
      <c r="C17" s="160">
        <f>'[1]Loss Expenses Paid QTD-10'!E36</f>
        <v>686584</v>
      </c>
      <c r="D17" s="151"/>
    </row>
    <row r="18" spans="1:4" s="140" customFormat="1" ht="15" customHeight="1">
      <c r="A18" s="154" t="s">
        <v>119</v>
      </c>
      <c r="B18" s="153"/>
      <c r="C18" s="158">
        <f>-'[1]1Q17'!F286</f>
        <v>37165</v>
      </c>
      <c r="D18" s="151"/>
    </row>
    <row r="19" spans="1:5" s="140" customFormat="1" ht="15" customHeight="1">
      <c r="A19" s="152" t="s">
        <v>120</v>
      </c>
      <c r="B19" s="153"/>
      <c r="C19" s="160">
        <f>C17-C18</f>
        <v>649419</v>
      </c>
      <c r="D19" s="151"/>
      <c r="E19" s="139"/>
    </row>
    <row r="20" spans="1:5" s="140" customFormat="1" ht="15" customHeight="1">
      <c r="A20" s="154" t="s">
        <v>121</v>
      </c>
      <c r="B20" s="155">
        <f>'Losses Incurred QTD-6'!F18+'Losses Incurred QTD-6'!F24</f>
        <v>1495904</v>
      </c>
      <c r="C20" s="156" t="s">
        <v>29</v>
      </c>
      <c r="D20" s="151"/>
      <c r="E20" s="139"/>
    </row>
    <row r="21" spans="1:5" s="140" customFormat="1" ht="15" customHeight="1">
      <c r="A21" s="154" t="s">
        <v>122</v>
      </c>
      <c r="B21" s="157">
        <f>'Losses Incurred QTD-6'!F31</f>
        <v>1507408</v>
      </c>
      <c r="C21" s="156"/>
      <c r="D21" s="151"/>
      <c r="E21" s="139"/>
    </row>
    <row r="22" spans="1:5" s="140" customFormat="1" ht="15" customHeight="1">
      <c r="A22" s="154" t="s">
        <v>123</v>
      </c>
      <c r="B22" s="161"/>
      <c r="C22" s="162">
        <f>B20-B21</f>
        <v>-11504</v>
      </c>
      <c r="D22" s="151"/>
      <c r="E22" s="139"/>
    </row>
    <row r="23" spans="1:8" s="140" customFormat="1" ht="15" customHeight="1">
      <c r="A23" s="152" t="s">
        <v>124</v>
      </c>
      <c r="B23" s="153"/>
      <c r="C23" s="156"/>
      <c r="D23" s="163">
        <f>C19+C22</f>
        <v>637915</v>
      </c>
      <c r="E23" s="156"/>
      <c r="H23" s="140" t="s">
        <v>125</v>
      </c>
    </row>
    <row r="24" spans="1:5" s="140" customFormat="1" ht="15" customHeight="1">
      <c r="A24" s="154" t="s">
        <v>126</v>
      </c>
      <c r="B24" s="153"/>
      <c r="C24" s="160">
        <f>'[1]Loss Expenses Paid QTD-10'!C36</f>
        <v>91351</v>
      </c>
      <c r="D24" s="151"/>
      <c r="E24" s="164"/>
    </row>
    <row r="25" spans="1:5" s="140" customFormat="1" ht="15" customHeight="1">
      <c r="A25" s="154" t="s">
        <v>127</v>
      </c>
      <c r="B25" s="153"/>
      <c r="C25" s="158">
        <f>'[1]Loss Expenses Paid QTD-10'!I36</f>
        <v>83822</v>
      </c>
      <c r="D25" s="151"/>
      <c r="E25" s="164"/>
    </row>
    <row r="26" spans="1:5" s="140" customFormat="1" ht="15" customHeight="1">
      <c r="A26" s="152" t="s">
        <v>128</v>
      </c>
      <c r="B26" s="153"/>
      <c r="C26" s="160">
        <f>C24+C25</f>
        <v>175173</v>
      </c>
      <c r="D26" s="151"/>
      <c r="E26" s="156"/>
    </row>
    <row r="27" spans="1:5" s="140" customFormat="1" ht="15" customHeight="1">
      <c r="A27" s="154" t="s">
        <v>129</v>
      </c>
      <c r="B27" s="155">
        <f>'Loss Expenses QTD-7'!F18</f>
        <v>303171</v>
      </c>
      <c r="C27" s="156"/>
      <c r="D27" s="151"/>
      <c r="E27" s="164"/>
    </row>
    <row r="28" spans="1:5" s="140" customFormat="1" ht="15" customHeight="1">
      <c r="A28" s="154" t="s">
        <v>130</v>
      </c>
      <c r="B28" s="157">
        <f>'Loss Expenses QTD-7'!F24</f>
        <v>323281</v>
      </c>
      <c r="C28" s="156"/>
      <c r="D28" s="151"/>
      <c r="E28" s="156"/>
    </row>
    <row r="29" spans="1:5" s="140" customFormat="1" ht="15" customHeight="1">
      <c r="A29" s="154" t="s">
        <v>131</v>
      </c>
      <c r="B29" s="153"/>
      <c r="C29" s="162">
        <f>B27-B28</f>
        <v>-20110</v>
      </c>
      <c r="D29" s="151"/>
      <c r="E29" s="164"/>
    </row>
    <row r="30" spans="1:5" s="140" customFormat="1" ht="15" customHeight="1">
      <c r="A30" s="152" t="s">
        <v>132</v>
      </c>
      <c r="B30" s="153"/>
      <c r="C30" s="156"/>
      <c r="D30" s="165">
        <f>C26+C29</f>
        <v>155063</v>
      </c>
      <c r="E30" s="156"/>
    </row>
    <row r="31" spans="1:5" s="140" customFormat="1" ht="15" customHeight="1">
      <c r="A31" s="152" t="s">
        <v>133</v>
      </c>
      <c r="B31" s="153"/>
      <c r="C31" s="156"/>
      <c r="D31" s="166">
        <f>D23+D30</f>
        <v>792978</v>
      </c>
      <c r="E31" s="156"/>
    </row>
    <row r="32" spans="1:5" s="140" customFormat="1" ht="15" customHeight="1">
      <c r="A32" s="154" t="s">
        <v>134</v>
      </c>
      <c r="B32" s="153"/>
      <c r="C32" s="160">
        <f>'[1]1Q17'!F620</f>
        <v>49468</v>
      </c>
      <c r="D32" s="151"/>
      <c r="E32" s="164"/>
    </row>
    <row r="33" spans="1:5" s="140" customFormat="1" ht="15" customHeight="1">
      <c r="A33" s="154" t="s">
        <v>135</v>
      </c>
      <c r="B33" s="155">
        <f>-'[1]1Q17'!F128</f>
        <v>126855</v>
      </c>
      <c r="C33" s="156"/>
      <c r="D33" s="151"/>
      <c r="E33" s="139"/>
    </row>
    <row r="34" spans="1:5" s="140" customFormat="1" ht="15" customHeight="1">
      <c r="A34" s="154" t="s">
        <v>136</v>
      </c>
      <c r="B34" s="157">
        <f>35222+120004</f>
        <v>155226</v>
      </c>
      <c r="C34" s="156"/>
      <c r="D34" s="151"/>
      <c r="E34" s="139"/>
    </row>
    <row r="35" spans="1:5" s="140" customFormat="1" ht="15" customHeight="1">
      <c r="A35" s="154" t="s">
        <v>137</v>
      </c>
      <c r="B35" s="153"/>
      <c r="C35" s="162">
        <f>B33-B34</f>
        <v>-28371</v>
      </c>
      <c r="D35" s="151"/>
      <c r="E35" s="139"/>
    </row>
    <row r="36" spans="1:6" s="140" customFormat="1" ht="15" customHeight="1">
      <c r="A36" s="152" t="s">
        <v>138</v>
      </c>
      <c r="B36" s="153"/>
      <c r="C36" s="156" t="s">
        <v>29</v>
      </c>
      <c r="D36" s="163">
        <f>C32+C35</f>
        <v>21097</v>
      </c>
      <c r="E36" s="139"/>
      <c r="F36" s="167"/>
    </row>
    <row r="37" spans="1:5" s="140" customFormat="1" ht="15" customHeight="1">
      <c r="A37" s="154" t="s">
        <v>139</v>
      </c>
      <c r="B37" s="153"/>
      <c r="C37" s="160">
        <f>'[1]1Q17'!F392</f>
        <v>172323</v>
      </c>
      <c r="D37" s="151"/>
      <c r="E37" s="139"/>
    </row>
    <row r="38" spans="1:5" s="140" customFormat="1" ht="15" customHeight="1">
      <c r="A38" s="154" t="s">
        <v>140</v>
      </c>
      <c r="B38" s="153"/>
      <c r="C38" s="160">
        <f>'[1]1Q17'!F401</f>
        <v>37178</v>
      </c>
      <c r="D38" s="151"/>
      <c r="E38" s="168"/>
    </row>
    <row r="39" spans="1:6" s="140" customFormat="1" ht="15" customHeight="1">
      <c r="A39" s="154" t="s">
        <v>141</v>
      </c>
      <c r="B39" s="153"/>
      <c r="C39" s="158">
        <f>'[1]1Q17'!F608-C43+2</f>
        <v>518788</v>
      </c>
      <c r="D39" s="151"/>
      <c r="E39" s="168"/>
      <c r="F39" s="139"/>
    </row>
    <row r="40" spans="1:6" s="140" customFormat="1" ht="15" customHeight="1">
      <c r="A40" s="152" t="s">
        <v>142</v>
      </c>
      <c r="B40" s="153"/>
      <c r="C40" s="160">
        <f>SUM(C37:C39)</f>
        <v>728289</v>
      </c>
      <c r="D40" s="151"/>
      <c r="E40" s="168"/>
      <c r="F40" s="139"/>
    </row>
    <row r="41" spans="1:5" s="140" customFormat="1" ht="15" customHeight="1">
      <c r="A41" s="154" t="s">
        <v>135</v>
      </c>
      <c r="B41" s="155">
        <f>-'[1]1Q17'!F143</f>
        <v>95715</v>
      </c>
      <c r="C41" s="156"/>
      <c r="D41" s="151"/>
      <c r="E41" s="168"/>
    </row>
    <row r="42" spans="1:5" s="140" customFormat="1" ht="15" customHeight="1">
      <c r="A42" s="154" t="s">
        <v>136</v>
      </c>
      <c r="B42" s="157">
        <f>194956-120004</f>
        <v>74952</v>
      </c>
      <c r="C42" s="156" t="s">
        <v>29</v>
      </c>
      <c r="D42" s="151"/>
      <c r="E42" s="139"/>
    </row>
    <row r="43" spans="1:5" s="140" customFormat="1" ht="15" customHeight="1">
      <c r="A43" s="154" t="s">
        <v>143</v>
      </c>
      <c r="B43" s="153"/>
      <c r="C43" s="162">
        <f>+B41-B42</f>
        <v>20763</v>
      </c>
      <c r="D43" s="151"/>
      <c r="E43" s="139"/>
    </row>
    <row r="44" spans="1:6" s="140" customFormat="1" ht="15" customHeight="1">
      <c r="A44" s="152" t="s">
        <v>144</v>
      </c>
      <c r="B44" s="153"/>
      <c r="C44" s="156"/>
      <c r="D44" s="165">
        <f>SUM(C40:C43)</f>
        <v>749052</v>
      </c>
      <c r="E44" s="139"/>
      <c r="F44" s="139"/>
    </row>
    <row r="45" spans="1:6" s="140" customFormat="1" ht="15" customHeight="1">
      <c r="A45" s="152" t="s">
        <v>145</v>
      </c>
      <c r="B45" s="153"/>
      <c r="C45" s="156"/>
      <c r="D45" s="165">
        <f>SUM(D36:D44)</f>
        <v>770149</v>
      </c>
      <c r="E45" s="139"/>
      <c r="F45" s="169"/>
    </row>
    <row r="46" spans="1:6" s="140" customFormat="1" ht="15" customHeight="1">
      <c r="A46" s="152" t="s">
        <v>146</v>
      </c>
      <c r="B46" s="153"/>
      <c r="C46" s="156"/>
      <c r="D46" s="170">
        <f>+D31+D45</f>
        <v>1563127</v>
      </c>
      <c r="E46" s="139"/>
      <c r="F46" s="169"/>
    </row>
    <row r="47" spans="1:6" s="140" customFormat="1" ht="15" customHeight="1">
      <c r="A47" s="152" t="s">
        <v>147</v>
      </c>
      <c r="B47" s="153"/>
      <c r="C47" s="156"/>
      <c r="D47" s="166">
        <f>D16-D31-D45</f>
        <v>792960</v>
      </c>
      <c r="E47" s="171"/>
      <c r="F47" s="139"/>
    </row>
    <row r="48" spans="1:4" s="140" customFormat="1" ht="15" customHeight="1">
      <c r="A48" s="154" t="s">
        <v>148</v>
      </c>
      <c r="B48" s="153"/>
      <c r="C48" s="160">
        <f>-'[1]1Q17'!F257-C51</f>
        <v>28075</v>
      </c>
      <c r="D48" s="151"/>
    </row>
    <row r="49" spans="1:5" s="140" customFormat="1" ht="15" customHeight="1">
      <c r="A49" s="154" t="s">
        <v>149</v>
      </c>
      <c r="B49" s="155">
        <f>'[1]1Q17'!F35</f>
        <v>28323</v>
      </c>
      <c r="C49" s="156"/>
      <c r="D49" s="151"/>
      <c r="E49" s="139"/>
    </row>
    <row r="50" spans="1:5" s="140" customFormat="1" ht="15" customHeight="1">
      <c r="A50" s="154" t="s">
        <v>150</v>
      </c>
      <c r="B50" s="157">
        <v>27591</v>
      </c>
      <c r="C50" s="156"/>
      <c r="D50" s="151"/>
      <c r="E50" s="139"/>
    </row>
    <row r="51" spans="1:5" s="140" customFormat="1" ht="15" customHeight="1">
      <c r="A51" s="154" t="s">
        <v>151</v>
      </c>
      <c r="B51" s="153"/>
      <c r="C51" s="162">
        <f>B49-B50</f>
        <v>732</v>
      </c>
      <c r="D51" s="151"/>
      <c r="E51" s="139"/>
    </row>
    <row r="52" spans="1:5" s="140" customFormat="1" ht="15" customHeight="1">
      <c r="A52" s="152" t="s">
        <v>152</v>
      </c>
      <c r="B52" s="153"/>
      <c r="C52" s="156"/>
      <c r="D52" s="165">
        <f>C48+C51</f>
        <v>28807</v>
      </c>
      <c r="E52" s="139"/>
    </row>
    <row r="53" spans="1:5" s="140" customFormat="1" ht="15" customHeight="1">
      <c r="A53" s="154" t="s">
        <v>153</v>
      </c>
      <c r="B53" s="153"/>
      <c r="C53" s="156"/>
      <c r="D53" s="172">
        <f>-'[1]1Q17'!F264</f>
        <v>-1359</v>
      </c>
      <c r="E53" s="139"/>
    </row>
    <row r="54" spans="1:5" s="140" customFormat="1" ht="15" customHeight="1">
      <c r="A54" s="152" t="s">
        <v>154</v>
      </c>
      <c r="B54" s="153"/>
      <c r="C54" s="156"/>
      <c r="D54" s="165">
        <f>SUM(D52:D53)</f>
        <v>27448</v>
      </c>
      <c r="E54" s="139"/>
    </row>
    <row r="55" spans="1:5" s="140" customFormat="1" ht="15" customHeight="1">
      <c r="A55" s="173" t="s">
        <v>155</v>
      </c>
      <c r="B55" s="153"/>
      <c r="C55" s="156"/>
      <c r="D55" s="165">
        <f>-'[1]1Q17'!F267</f>
        <v>4399</v>
      </c>
      <c r="E55" s="139"/>
    </row>
    <row r="56" spans="1:6" s="140" customFormat="1" ht="15" customHeight="1">
      <c r="A56" s="174" t="s">
        <v>156</v>
      </c>
      <c r="B56" s="175"/>
      <c r="C56" s="176"/>
      <c r="D56" s="170">
        <f>D47+D54+D55</f>
        <v>824807</v>
      </c>
      <c r="E56" s="171"/>
      <c r="F56" s="167"/>
    </row>
    <row r="57" spans="1:5" s="140" customFormat="1" ht="15" customHeight="1">
      <c r="A57" s="177"/>
      <c r="B57" s="178"/>
      <c r="C57" s="178"/>
      <c r="D57" s="179">
        <v>824806.59</v>
      </c>
      <c r="E57" s="139"/>
    </row>
    <row r="58" spans="1:5" s="140" customFormat="1" ht="15" customHeight="1">
      <c r="A58" s="126" t="s">
        <v>107</v>
      </c>
      <c r="B58" s="178"/>
      <c r="C58" s="178"/>
      <c r="D58" s="179">
        <f>D56-D57</f>
        <v>0.4100000000325963</v>
      </c>
      <c r="E58" s="139"/>
    </row>
    <row r="59" spans="1:5" s="140" customFormat="1" ht="15" customHeight="1">
      <c r="A59" s="177"/>
      <c r="B59" s="178"/>
      <c r="C59" s="178"/>
      <c r="D59" s="178"/>
      <c r="E59" s="139"/>
    </row>
    <row r="60" spans="1:5" s="140" customFormat="1" ht="15" customHeight="1">
      <c r="A60" s="177"/>
      <c r="B60" s="178"/>
      <c r="C60" s="178"/>
      <c r="D60" s="178"/>
      <c r="E60" s="139"/>
    </row>
    <row r="61" spans="1:5" s="140" customFormat="1" ht="15" customHeight="1">
      <c r="A61" s="177"/>
      <c r="B61" s="178"/>
      <c r="C61" s="178"/>
      <c r="D61" s="178"/>
      <c r="E61" s="139"/>
    </row>
    <row r="62" spans="1:5" s="140" customFormat="1" ht="15" customHeight="1">
      <c r="A62" s="177"/>
      <c r="B62" s="178"/>
      <c r="C62" s="178"/>
      <c r="D62" s="178"/>
      <c r="E62" s="139"/>
    </row>
    <row r="63" spans="1:5" s="140" customFormat="1" ht="15" customHeight="1">
      <c r="A63" s="177"/>
      <c r="B63" s="178"/>
      <c r="C63" s="178"/>
      <c r="D63" s="178"/>
      <c r="E63" s="139"/>
    </row>
    <row r="64" spans="1:5" s="140" customFormat="1" ht="15" customHeight="1">
      <c r="A64" s="177"/>
      <c r="B64" s="180"/>
      <c r="C64" s="178"/>
      <c r="D64" s="178"/>
      <c r="E64" s="139"/>
    </row>
    <row r="65" spans="1:5" s="140" customFormat="1" ht="15" customHeight="1">
      <c r="A65" s="177"/>
      <c r="B65" s="180"/>
      <c r="C65" s="178"/>
      <c r="D65" s="178"/>
      <c r="E65" s="139"/>
    </row>
    <row r="66" spans="1:5" s="140" customFormat="1" ht="15" customHeight="1">
      <c r="A66" s="177"/>
      <c r="B66" s="180"/>
      <c r="C66" s="178"/>
      <c r="D66" s="178"/>
      <c r="E66" s="139"/>
    </row>
    <row r="67" spans="1:5" s="140" customFormat="1" ht="15" customHeight="1">
      <c r="A67" s="177"/>
      <c r="B67" s="180"/>
      <c r="C67" s="181"/>
      <c r="D67" s="178"/>
      <c r="E67" s="139"/>
    </row>
    <row r="68" spans="1:5" s="140" customFormat="1" ht="15" customHeight="1">
      <c r="A68" s="177"/>
      <c r="B68" s="180"/>
      <c r="C68" s="178"/>
      <c r="D68" s="178"/>
      <c r="E68" s="139"/>
    </row>
    <row r="69" spans="2:5" s="140" customFormat="1" ht="15" customHeight="1">
      <c r="B69" s="180"/>
      <c r="C69" s="178"/>
      <c r="D69" s="178"/>
      <c r="E69" s="139"/>
    </row>
    <row r="70" spans="1:5" s="140" customFormat="1" ht="15" customHeight="1">
      <c r="A70" s="177"/>
      <c r="B70" s="180"/>
      <c r="C70" s="178"/>
      <c r="D70" s="178"/>
      <c r="E70" s="139"/>
    </row>
    <row r="71" spans="1:5" s="140" customFormat="1" ht="15" customHeight="1">
      <c r="A71" s="177"/>
      <c r="B71" s="180"/>
      <c r="C71" s="178"/>
      <c r="D71" s="178"/>
      <c r="E71" s="139"/>
    </row>
    <row r="72" spans="1:5" s="140" customFormat="1" ht="15" customHeight="1">
      <c r="A72" s="177"/>
      <c r="B72" s="182"/>
      <c r="C72" s="178"/>
      <c r="D72" s="178"/>
      <c r="E72" s="139"/>
    </row>
    <row r="73" spans="1:5" s="140" customFormat="1" ht="15" customHeight="1">
      <c r="A73" s="177"/>
      <c r="B73" s="178"/>
      <c r="C73" s="181"/>
      <c r="D73" s="178"/>
      <c r="E73" s="139"/>
    </row>
    <row r="74" spans="1:5" s="140" customFormat="1" ht="15" customHeight="1">
      <c r="A74" s="177"/>
      <c r="B74" s="178"/>
      <c r="C74" s="178"/>
      <c r="D74" s="178"/>
      <c r="E74" s="139"/>
    </row>
    <row r="75" spans="1:5" s="140" customFormat="1" ht="15" customHeight="1">
      <c r="A75" s="177"/>
      <c r="B75" s="178"/>
      <c r="C75" s="178"/>
      <c r="D75" s="178"/>
      <c r="E75" s="139"/>
    </row>
    <row r="76" spans="1:5" s="140" customFormat="1" ht="15" customHeight="1">
      <c r="A76" s="177"/>
      <c r="B76" s="178"/>
      <c r="C76" s="178"/>
      <c r="D76" s="178"/>
      <c r="E76" s="139"/>
    </row>
    <row r="77" spans="1:5" s="140" customFormat="1" ht="15" customHeight="1">
      <c r="A77" s="177"/>
      <c r="B77" s="178"/>
      <c r="C77" s="178"/>
      <c r="D77" s="178"/>
      <c r="E77" s="139"/>
    </row>
    <row r="78" spans="1:5" s="140" customFormat="1" ht="15" customHeight="1">
      <c r="A78" s="177"/>
      <c r="B78" s="178"/>
      <c r="C78" s="178"/>
      <c r="D78" s="178"/>
      <c r="E78" s="139"/>
    </row>
    <row r="79" spans="1:5" s="140" customFormat="1" ht="15" customHeight="1">
      <c r="A79" s="177"/>
      <c r="B79" s="178"/>
      <c r="C79" s="178"/>
      <c r="D79" s="178"/>
      <c r="E79" s="139"/>
    </row>
    <row r="80" spans="1:5" s="140" customFormat="1" ht="15" customHeight="1">
      <c r="A80" s="177"/>
      <c r="B80" s="178"/>
      <c r="C80" s="178"/>
      <c r="D80" s="178"/>
      <c r="E80" s="139"/>
    </row>
    <row r="81" spans="1:5" s="140" customFormat="1" ht="15" customHeight="1">
      <c r="A81" s="177"/>
      <c r="B81" s="178"/>
      <c r="C81" s="178"/>
      <c r="D81" s="178"/>
      <c r="E81" s="139"/>
    </row>
    <row r="82" spans="1:5" s="140" customFormat="1" ht="15" customHeight="1">
      <c r="A82" s="177"/>
      <c r="B82" s="178"/>
      <c r="C82" s="178"/>
      <c r="D82" s="178"/>
      <c r="E82" s="139"/>
    </row>
    <row r="83" spans="1:5" s="140" customFormat="1" ht="15" customHeight="1">
      <c r="A83" s="177"/>
      <c r="B83" s="178"/>
      <c r="C83" s="178"/>
      <c r="D83" s="178"/>
      <c r="E83" s="139"/>
    </row>
    <row r="84" spans="1:5" s="140" customFormat="1" ht="15" customHeight="1">
      <c r="A84" s="177"/>
      <c r="B84" s="178"/>
      <c r="C84" s="178"/>
      <c r="D84" s="178"/>
      <c r="E84" s="139"/>
    </row>
    <row r="85" spans="1:5" s="140" customFormat="1" ht="15" customHeight="1">
      <c r="A85" s="177"/>
      <c r="B85" s="178"/>
      <c r="C85" s="178"/>
      <c r="D85" s="178"/>
      <c r="E85" s="139"/>
    </row>
    <row r="86" spans="1:5" s="140" customFormat="1" ht="15" customHeight="1">
      <c r="A86" s="177"/>
      <c r="B86" s="178"/>
      <c r="C86" s="178"/>
      <c r="D86" s="178"/>
      <c r="E86" s="139"/>
    </row>
    <row r="87" spans="1:5" s="140" customFormat="1" ht="15" customHeight="1">
      <c r="A87" s="177"/>
      <c r="B87" s="178"/>
      <c r="C87" s="178"/>
      <c r="D87" s="178"/>
      <c r="E87" s="139"/>
    </row>
    <row r="88" spans="1:5" s="140" customFormat="1" ht="15" customHeight="1">
      <c r="A88" s="177"/>
      <c r="B88" s="178"/>
      <c r="C88" s="178"/>
      <c r="D88" s="178"/>
      <c r="E88" s="139"/>
    </row>
    <row r="89" spans="1:5" s="140" customFormat="1" ht="15" customHeight="1">
      <c r="A89" s="177"/>
      <c r="B89" s="178"/>
      <c r="C89" s="182"/>
      <c r="D89" s="182"/>
      <c r="E89" s="139"/>
    </row>
    <row r="90" spans="1:5" s="140" customFormat="1" ht="15" customHeight="1">
      <c r="A90" s="177"/>
      <c r="B90" s="178"/>
      <c r="C90" s="182"/>
      <c r="D90" s="182"/>
      <c r="E90" s="139"/>
    </row>
    <row r="91" spans="1:5" s="140" customFormat="1" ht="15" customHeight="1">
      <c r="A91" s="177"/>
      <c r="B91" s="178"/>
      <c r="C91" s="182"/>
      <c r="D91" s="182"/>
      <c r="E91" s="139"/>
    </row>
    <row r="92" spans="1:5" s="140" customFormat="1" ht="15" customHeight="1">
      <c r="A92" s="177"/>
      <c r="B92" s="182"/>
      <c r="C92" s="182"/>
      <c r="D92" s="182"/>
      <c r="E92" s="139"/>
    </row>
    <row r="93" spans="1:5" s="140" customFormat="1" ht="15" customHeight="1">
      <c r="A93" s="177"/>
      <c r="B93" s="182"/>
      <c r="C93" s="182"/>
      <c r="D93" s="182"/>
      <c r="E93" s="139"/>
    </row>
    <row r="94" spans="1:5" s="140" customFormat="1" ht="15" customHeight="1">
      <c r="A94" s="177"/>
      <c r="B94" s="182"/>
      <c r="C94" s="182"/>
      <c r="D94" s="182"/>
      <c r="E94" s="139"/>
    </row>
    <row r="95" spans="1:5" s="140" customFormat="1" ht="15" customHeight="1">
      <c r="A95" s="177"/>
      <c r="B95" s="182"/>
      <c r="C95" s="182"/>
      <c r="D95" s="182"/>
      <c r="E95" s="139"/>
    </row>
    <row r="96" spans="1:5" s="140" customFormat="1" ht="15" customHeight="1">
      <c r="A96" s="177"/>
      <c r="B96" s="182"/>
      <c r="C96" s="182"/>
      <c r="D96" s="182"/>
      <c r="E96" s="139"/>
    </row>
    <row r="97" spans="1:5" s="140" customFormat="1" ht="15" customHeight="1">
      <c r="A97" s="177"/>
      <c r="B97" s="182"/>
      <c r="C97" s="182"/>
      <c r="D97" s="182"/>
      <c r="E97" s="139"/>
    </row>
    <row r="98" spans="1:5" s="140" customFormat="1" ht="15" customHeight="1">
      <c r="A98" s="177"/>
      <c r="B98" s="182"/>
      <c r="C98" s="182"/>
      <c r="D98" s="182"/>
      <c r="E98" s="139"/>
    </row>
    <row r="99" spans="1:5" s="140" customFormat="1" ht="15" customHeight="1">
      <c r="A99" s="177"/>
      <c r="B99" s="182"/>
      <c r="C99" s="182"/>
      <c r="D99" s="182"/>
      <c r="E99" s="139"/>
    </row>
    <row r="100" spans="1:5" s="140" customFormat="1" ht="15" customHeight="1">
      <c r="A100" s="177"/>
      <c r="B100" s="182"/>
      <c r="C100" s="182"/>
      <c r="D100" s="182"/>
      <c r="E100" s="139"/>
    </row>
    <row r="101" spans="1:5" s="140" customFormat="1" ht="15" customHeight="1">
      <c r="A101" s="177"/>
      <c r="B101" s="182"/>
      <c r="C101" s="182"/>
      <c r="D101" s="182"/>
      <c r="E101" s="139"/>
    </row>
    <row r="102" spans="1:5" s="140" customFormat="1" ht="15" customHeight="1">
      <c r="A102" s="177"/>
      <c r="B102" s="182"/>
      <c r="C102" s="182"/>
      <c r="D102" s="182"/>
      <c r="E102" s="139"/>
    </row>
    <row r="103" spans="1:5" s="140" customFormat="1" ht="15" customHeight="1">
      <c r="A103" s="177"/>
      <c r="B103" s="182"/>
      <c r="C103" s="182"/>
      <c r="D103" s="182"/>
      <c r="E103" s="139"/>
    </row>
    <row r="104" spans="1:5" s="140" customFormat="1" ht="15" customHeight="1">
      <c r="A104" s="177"/>
      <c r="B104" s="182"/>
      <c r="C104" s="182"/>
      <c r="D104" s="182"/>
      <c r="E104" s="139"/>
    </row>
    <row r="105" spans="1:5" s="140" customFormat="1" ht="15" customHeight="1">
      <c r="A105" s="177"/>
      <c r="B105" s="182"/>
      <c r="C105" s="182"/>
      <c r="D105" s="182"/>
      <c r="E105" s="139"/>
    </row>
    <row r="106" spans="1:5" s="140" customFormat="1" ht="15" customHeight="1">
      <c r="A106" s="177"/>
      <c r="B106" s="182"/>
      <c r="C106" s="182"/>
      <c r="D106" s="182"/>
      <c r="E106" s="139"/>
    </row>
    <row r="107" spans="1:5" s="140" customFormat="1" ht="15" customHeight="1">
      <c r="A107" s="177"/>
      <c r="B107" s="182"/>
      <c r="C107" s="182"/>
      <c r="D107" s="182"/>
      <c r="E107" s="139"/>
    </row>
    <row r="108" spans="1:5" s="140" customFormat="1" ht="15" customHeight="1">
      <c r="A108" s="177"/>
      <c r="B108" s="182"/>
      <c r="C108" s="182"/>
      <c r="D108" s="182"/>
      <c r="E108" s="139"/>
    </row>
    <row r="109" spans="1:5" s="140" customFormat="1" ht="15" customHeight="1">
      <c r="A109" s="177"/>
      <c r="B109" s="182"/>
      <c r="C109" s="182"/>
      <c r="D109" s="182"/>
      <c r="E109" s="139"/>
    </row>
    <row r="110" spans="1:5" s="140" customFormat="1" ht="15" customHeight="1">
      <c r="A110" s="177"/>
      <c r="B110" s="182"/>
      <c r="C110" s="182"/>
      <c r="D110" s="182"/>
      <c r="E110" s="139"/>
    </row>
    <row r="111" spans="1:5" s="140" customFormat="1" ht="15" customHeight="1">
      <c r="A111" s="177"/>
      <c r="B111" s="182"/>
      <c r="C111" s="182"/>
      <c r="D111" s="182"/>
      <c r="E111" s="139"/>
    </row>
    <row r="112" spans="1:5" s="140" customFormat="1" ht="15" customHeight="1">
      <c r="A112" s="177"/>
      <c r="B112" s="182"/>
      <c r="C112" s="182"/>
      <c r="D112" s="182"/>
      <c r="E112" s="139"/>
    </row>
    <row r="113" spans="1:5" s="140" customFormat="1" ht="15" customHeight="1">
      <c r="A113" s="177"/>
      <c r="B113" s="182"/>
      <c r="C113" s="182"/>
      <c r="D113" s="182"/>
      <c r="E113" s="139"/>
    </row>
    <row r="114" spans="1:5" s="140" customFormat="1" ht="15" customHeight="1">
      <c r="A114" s="177"/>
      <c r="B114" s="182"/>
      <c r="C114" s="182"/>
      <c r="D114" s="182"/>
      <c r="E114" s="139"/>
    </row>
    <row r="115" spans="1:5" s="140" customFormat="1" ht="15" customHeight="1">
      <c r="A115" s="177"/>
      <c r="B115" s="182"/>
      <c r="C115" s="182"/>
      <c r="D115" s="182"/>
      <c r="E115" s="139"/>
    </row>
    <row r="116" spans="1:5" s="140" customFormat="1" ht="15" customHeight="1">
      <c r="A116" s="177"/>
      <c r="B116" s="182"/>
      <c r="C116" s="182"/>
      <c r="D116" s="182"/>
      <c r="E116" s="139"/>
    </row>
    <row r="117" spans="1:5" s="140" customFormat="1" ht="15" customHeight="1">
      <c r="A117" s="177"/>
      <c r="B117" s="182"/>
      <c r="C117" s="182"/>
      <c r="D117" s="182"/>
      <c r="E117" s="139"/>
    </row>
    <row r="118" spans="1:5" s="140" customFormat="1" ht="15" customHeight="1">
      <c r="A118" s="177"/>
      <c r="B118" s="182"/>
      <c r="C118" s="182"/>
      <c r="D118" s="182"/>
      <c r="E118" s="139"/>
    </row>
    <row r="119" spans="1:5" s="140" customFormat="1" ht="15" customHeight="1">
      <c r="A119" s="177"/>
      <c r="B119" s="182"/>
      <c r="C119" s="182"/>
      <c r="D119" s="182"/>
      <c r="E119" s="139"/>
    </row>
    <row r="120" spans="1:5" s="140" customFormat="1" ht="15" customHeight="1">
      <c r="A120" s="177"/>
      <c r="B120" s="182"/>
      <c r="C120" s="182"/>
      <c r="D120" s="182"/>
      <c r="E120" s="139"/>
    </row>
    <row r="121" spans="1:5" s="140" customFormat="1" ht="15" customHeight="1">
      <c r="A121" s="183"/>
      <c r="B121" s="182"/>
      <c r="C121" s="182"/>
      <c r="D121" s="182"/>
      <c r="E121" s="139"/>
    </row>
    <row r="122" spans="1:5" s="140" customFormat="1" ht="15" customHeight="1">
      <c r="A122" s="183"/>
      <c r="B122" s="182"/>
      <c r="C122" s="182"/>
      <c r="D122" s="182"/>
      <c r="E122" s="139"/>
    </row>
    <row r="123" spans="1:5" s="140" customFormat="1" ht="15" customHeight="1">
      <c r="A123" s="183"/>
      <c r="B123" s="182"/>
      <c r="C123" s="182"/>
      <c r="D123" s="182"/>
      <c r="E123" s="139"/>
    </row>
    <row r="124" spans="1:5" s="140" customFormat="1" ht="15" customHeight="1">
      <c r="A124" s="183"/>
      <c r="B124" s="182"/>
      <c r="C124" s="182"/>
      <c r="D124" s="182"/>
      <c r="E124" s="139"/>
    </row>
    <row r="125" spans="1:5" s="140" customFormat="1" ht="15" customHeight="1">
      <c r="A125" s="183"/>
      <c r="B125" s="182"/>
      <c r="C125" s="182"/>
      <c r="D125" s="182"/>
      <c r="E125" s="139"/>
    </row>
    <row r="126" spans="1:5" s="140" customFormat="1" ht="15" customHeight="1">
      <c r="A126" s="183"/>
      <c r="B126" s="182"/>
      <c r="C126" s="182"/>
      <c r="D126" s="182"/>
      <c r="E126" s="139"/>
    </row>
    <row r="127" spans="1:5" s="140" customFormat="1" ht="15" customHeight="1">
      <c r="A127" s="183"/>
      <c r="B127" s="182"/>
      <c r="C127" s="182"/>
      <c r="D127" s="182"/>
      <c r="E127" s="139"/>
    </row>
    <row r="128" ht="15" customHeight="1">
      <c r="A128" s="184"/>
    </row>
    <row r="129" s="187" customFormat="1" ht="15" customHeight="1">
      <c r="A129" s="184"/>
    </row>
    <row r="130" s="187" customFormat="1" ht="15" customHeight="1">
      <c r="A130" s="184"/>
    </row>
    <row r="131" s="187" customFormat="1" ht="15" customHeight="1">
      <c r="A131" s="184"/>
    </row>
    <row r="132" s="187" customFormat="1" ht="15" customHeight="1">
      <c r="A132" s="184"/>
    </row>
    <row r="133" s="187" customFormat="1" ht="15" customHeight="1">
      <c r="A133" s="184"/>
    </row>
    <row r="134" s="187" customFormat="1" ht="15" customHeight="1">
      <c r="A134" s="184"/>
    </row>
    <row r="135" s="187" customFormat="1" ht="15" customHeight="1">
      <c r="A135" s="184"/>
    </row>
    <row r="136" s="187" customFormat="1" ht="15" customHeight="1">
      <c r="A136" s="184"/>
    </row>
    <row r="137" s="187" customFormat="1" ht="15" customHeight="1">
      <c r="A137" s="184"/>
    </row>
    <row r="138" s="187" customFormat="1" ht="15" customHeight="1">
      <c r="A138" s="184"/>
    </row>
    <row r="139" s="187" customFormat="1" ht="15" customHeight="1">
      <c r="A139" s="184"/>
    </row>
    <row r="140" s="187" customFormat="1" ht="15" customHeight="1">
      <c r="A140" s="184"/>
    </row>
    <row r="141" s="187" customFormat="1" ht="15" customHeight="1">
      <c r="A141" s="184"/>
    </row>
    <row r="142" s="187" customFormat="1" ht="15" customHeight="1">
      <c r="A142" s="184"/>
    </row>
    <row r="143" s="187" customFormat="1" ht="15" customHeight="1">
      <c r="A143" s="184"/>
    </row>
    <row r="144" s="187" customFormat="1" ht="15" customHeight="1">
      <c r="A144" s="184"/>
    </row>
    <row r="145" s="187" customFormat="1" ht="15" customHeight="1">
      <c r="A145" s="184"/>
    </row>
    <row r="146" s="187" customFormat="1" ht="15" customHeight="1">
      <c r="A146" s="184"/>
    </row>
    <row r="147" s="187" customFormat="1" ht="15" customHeight="1">
      <c r="A147" s="184"/>
    </row>
    <row r="148" s="187" customFormat="1" ht="15" customHeight="1">
      <c r="A148" s="184"/>
    </row>
    <row r="149" s="187" customFormat="1" ht="15" customHeight="1">
      <c r="A149" s="184"/>
    </row>
    <row r="150" s="187" customFormat="1" ht="15" customHeight="1">
      <c r="A150" s="184"/>
    </row>
    <row r="151" s="187" customFormat="1" ht="15" customHeight="1">
      <c r="A151" s="184"/>
    </row>
    <row r="152" s="187" customFormat="1" ht="15" customHeight="1">
      <c r="A152" s="184"/>
    </row>
    <row r="153" s="187" customFormat="1" ht="15" customHeight="1">
      <c r="A153" s="184"/>
    </row>
    <row r="154" s="187" customFormat="1" ht="15" customHeight="1">
      <c r="A154" s="184"/>
    </row>
    <row r="155" s="187" customFormat="1" ht="15" customHeight="1">
      <c r="A155" s="184"/>
    </row>
    <row r="156" s="187" customFormat="1" ht="15" customHeight="1">
      <c r="A156" s="184"/>
    </row>
    <row r="157" s="187" customFormat="1" ht="15" customHeight="1">
      <c r="A157" s="184"/>
    </row>
    <row r="158" s="187" customFormat="1" ht="15" customHeight="1">
      <c r="A158" s="184"/>
    </row>
    <row r="159" s="187" customFormat="1" ht="15" customHeight="1">
      <c r="A159" s="184"/>
    </row>
    <row r="160" s="187" customFormat="1" ht="15" customHeight="1">
      <c r="A160" s="184"/>
    </row>
    <row r="161" s="187" customFormat="1" ht="15" customHeight="1">
      <c r="A161" s="184"/>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80" r:id="rId1"/>
  <headerFooter alignWithMargins="0">
    <oddFooter>&amp;C&amp;"Century Schoolbook,Regular"Page 4</oddFooter>
  </headerFooter>
</worksheet>
</file>

<file path=xl/worksheets/sheet5.xml><?xml version="1.0" encoding="utf-8"?>
<worksheet xmlns="http://schemas.openxmlformats.org/spreadsheetml/2006/main" xmlns:r="http://schemas.openxmlformats.org/officeDocument/2006/relationships">
  <dimension ref="A1:G43"/>
  <sheetViews>
    <sheetView zoomScalePageLayoutView="0" workbookViewId="0" topLeftCell="A15">
      <selection activeCell="D46" sqref="D46"/>
    </sheetView>
  </sheetViews>
  <sheetFormatPr defaultColWidth="15.7109375" defaultRowHeight="15" customHeight="1"/>
  <cols>
    <col min="1" max="1" width="50.7109375" style="199" customWidth="1"/>
    <col min="2" max="6" width="18.7109375" style="244" customWidth="1"/>
    <col min="7" max="16384" width="15.7109375" style="199" customWidth="1"/>
  </cols>
  <sheetData>
    <row r="1" spans="1:6" s="191" customFormat="1" ht="30" customHeight="1">
      <c r="A1" s="188" t="s">
        <v>0</v>
      </c>
      <c r="B1" s="189"/>
      <c r="C1" s="189"/>
      <c r="D1" s="189"/>
      <c r="E1" s="189"/>
      <c r="F1" s="190"/>
    </row>
    <row r="2" spans="1:6" s="195" customFormat="1" ht="15" customHeight="1">
      <c r="A2" s="192"/>
      <c r="B2" s="193"/>
      <c r="C2" s="193"/>
      <c r="D2" s="193"/>
      <c r="E2" s="193"/>
      <c r="F2" s="194"/>
    </row>
    <row r="3" spans="1:6" ht="15" customHeight="1">
      <c r="A3" s="196" t="s">
        <v>157</v>
      </c>
      <c r="B3" s="197"/>
      <c r="C3" s="197"/>
      <c r="D3" s="197"/>
      <c r="E3" s="197"/>
      <c r="F3" s="198"/>
    </row>
    <row r="4" spans="1:6" ht="15" customHeight="1">
      <c r="A4" s="196" t="s">
        <v>110</v>
      </c>
      <c r="B4" s="197"/>
      <c r="C4" s="197"/>
      <c r="D4" s="197"/>
      <c r="E4" s="197"/>
      <c r="F4" s="198"/>
    </row>
    <row r="5" spans="1:6" s="7" customFormat="1" ht="15" customHeight="1">
      <c r="A5" s="200"/>
      <c r="B5" s="201"/>
      <c r="C5" s="201"/>
      <c r="D5" s="201"/>
      <c r="E5" s="201"/>
      <c r="F5" s="201"/>
    </row>
    <row r="6" spans="2:6" s="7" customFormat="1" ht="30" customHeight="1">
      <c r="B6" s="202" t="s">
        <v>69</v>
      </c>
      <c r="C6" s="202" t="s">
        <v>70</v>
      </c>
      <c r="D6" s="202" t="s">
        <v>71</v>
      </c>
      <c r="E6" s="202" t="s">
        <v>72</v>
      </c>
      <c r="F6" s="203" t="s">
        <v>73</v>
      </c>
    </row>
    <row r="7" spans="1:6" s="205" customFormat="1" ht="15" customHeight="1">
      <c r="A7" s="204" t="s">
        <v>158</v>
      </c>
      <c r="B7" s="201"/>
      <c r="C7" s="201"/>
      <c r="D7" s="201"/>
      <c r="E7" s="201"/>
      <c r="F7" s="201"/>
    </row>
    <row r="8" spans="1:6" s="7" customFormat="1" ht="15" customHeight="1">
      <c r="A8" s="206" t="s">
        <v>159</v>
      </c>
      <c r="B8" s="207"/>
      <c r="C8" s="207"/>
      <c r="D8" s="207"/>
      <c r="E8" s="207"/>
      <c r="F8" s="207"/>
    </row>
    <row r="9" spans="1:6" s="205" customFormat="1" ht="15" customHeight="1">
      <c r="A9" s="208" t="s">
        <v>160</v>
      </c>
      <c r="B9" s="209">
        <f>-'[1]1Q17'!E220</f>
        <v>1612950</v>
      </c>
      <c r="C9" s="209">
        <f>-'[1]1Q17'!E216</f>
        <v>-56683</v>
      </c>
      <c r="D9" s="209">
        <f>-'[1]1Q17'!E213</f>
        <v>-84</v>
      </c>
      <c r="E9" s="181">
        <v>0</v>
      </c>
      <c r="F9" s="209">
        <f>SUM(B9:E9)</f>
        <v>1556183</v>
      </c>
    </row>
    <row r="10" spans="1:6" s="7" customFormat="1" ht="15" customHeight="1">
      <c r="A10" s="208" t="s">
        <v>161</v>
      </c>
      <c r="B10" s="210">
        <f>-'[1]1Q17'!E221</f>
        <v>585469</v>
      </c>
      <c r="C10" s="210">
        <f>-'[1]1Q17'!E217</f>
        <v>-18227</v>
      </c>
      <c r="D10" s="210">
        <f>-'[1]1Q17'!E214</f>
        <v>-25</v>
      </c>
      <c r="E10" s="181">
        <v>0</v>
      </c>
      <c r="F10" s="211">
        <f>SUM(B10:E10)</f>
        <v>567217</v>
      </c>
    </row>
    <row r="11" spans="1:6" s="7" customFormat="1" ht="15" customHeight="1">
      <c r="A11" s="208" t="s">
        <v>162</v>
      </c>
      <c r="B11" s="210">
        <f>-'[1]1Q17'!E222</f>
        <v>3928</v>
      </c>
      <c r="C11" s="210">
        <f>-'[1]1Q17'!E218</f>
        <v>-386</v>
      </c>
      <c r="D11" s="181">
        <v>0</v>
      </c>
      <c r="E11" s="181">
        <v>0</v>
      </c>
      <c r="F11" s="212">
        <f>SUM(B11:E11)</f>
        <v>3542</v>
      </c>
    </row>
    <row r="12" spans="1:6" s="31" customFormat="1" ht="15" customHeight="1" thickBot="1">
      <c r="A12" s="213" t="s">
        <v>163</v>
      </c>
      <c r="B12" s="214">
        <f>SUM(B9:B11)</f>
        <v>2202347</v>
      </c>
      <c r="C12" s="215">
        <f>SUM(C9:C11)</f>
        <v>-75296</v>
      </c>
      <c r="D12" s="215">
        <f>SUM(D9:D11)</f>
        <v>-109</v>
      </c>
      <c r="E12" s="216">
        <f>SUM(E9:E11)</f>
        <v>0</v>
      </c>
      <c r="F12" s="217">
        <f>SUM(F9:F11)</f>
        <v>2126942</v>
      </c>
    </row>
    <row r="13" spans="1:6" s="31" customFormat="1" ht="15" customHeight="1" thickTop="1">
      <c r="A13" s="208"/>
      <c r="B13" s="218"/>
      <c r="C13" s="218"/>
      <c r="D13" s="218"/>
      <c r="E13" s="218"/>
      <c r="F13" s="219"/>
    </row>
    <row r="14" spans="1:6" s="31" customFormat="1" ht="30" customHeight="1">
      <c r="A14" s="206" t="s">
        <v>164</v>
      </c>
      <c r="B14" s="218"/>
      <c r="C14" s="218"/>
      <c r="D14" s="218"/>
      <c r="E14" s="218"/>
      <c r="F14" s="220"/>
    </row>
    <row r="15" spans="1:6" s="31" customFormat="1" ht="15" customHeight="1">
      <c r="A15" s="208" t="s">
        <v>160</v>
      </c>
      <c r="B15" s="210">
        <f>-'[1]1Q17'!E62</f>
        <v>1417769</v>
      </c>
      <c r="C15" s="210">
        <f>-'[1]1Q17'!E58</f>
        <v>1938756</v>
      </c>
      <c r="D15" s="181">
        <v>0</v>
      </c>
      <c r="E15" s="181">
        <v>0</v>
      </c>
      <c r="F15" s="211">
        <f>SUM(B15:E15)</f>
        <v>3356525</v>
      </c>
    </row>
    <row r="16" spans="1:6" s="31" customFormat="1" ht="15" customHeight="1">
      <c r="A16" s="208" t="s">
        <v>165</v>
      </c>
      <c r="B16" s="210">
        <f>-'[1]1Q17'!E63</f>
        <v>513588</v>
      </c>
      <c r="C16" s="210">
        <f>-'[1]1Q17'!E59</f>
        <v>749971</v>
      </c>
      <c r="D16" s="181">
        <v>0</v>
      </c>
      <c r="E16" s="181">
        <v>0</v>
      </c>
      <c r="F16" s="211">
        <f>SUM(B16:E16)</f>
        <v>1263559</v>
      </c>
    </row>
    <row r="17" spans="1:6" s="31" customFormat="1" ht="15" customHeight="1">
      <c r="A17" s="208" t="s">
        <v>166</v>
      </c>
      <c r="B17" s="210">
        <f>-'[1]1Q17'!E64</f>
        <v>3444</v>
      </c>
      <c r="C17" s="210">
        <f>-'[1]1Q17'!E60</f>
        <v>7639</v>
      </c>
      <c r="D17" s="181">
        <v>0</v>
      </c>
      <c r="E17" s="181">
        <v>0</v>
      </c>
      <c r="F17" s="211">
        <f>SUM(B17:E17)</f>
        <v>11083</v>
      </c>
    </row>
    <row r="18" spans="1:6" s="31" customFormat="1" ht="15" customHeight="1" thickBot="1">
      <c r="A18" s="213" t="s">
        <v>163</v>
      </c>
      <c r="B18" s="214">
        <f>SUM(B15:B17)</f>
        <v>1934801</v>
      </c>
      <c r="C18" s="214">
        <f>SUM(C15:C17)</f>
        <v>2696366</v>
      </c>
      <c r="D18" s="216">
        <f>SUM(D15:D17)</f>
        <v>0</v>
      </c>
      <c r="E18" s="216">
        <f>SUM(E15:E17)</f>
        <v>0</v>
      </c>
      <c r="F18" s="217">
        <f>SUM(F15:F17)</f>
        <v>4631167</v>
      </c>
    </row>
    <row r="19" spans="1:6" s="31" customFormat="1" ht="15" customHeight="1" thickTop="1">
      <c r="A19" s="208"/>
      <c r="B19" s="218"/>
      <c r="C19" s="218"/>
      <c r="D19" s="218"/>
      <c r="E19" s="218"/>
      <c r="F19" s="219"/>
    </row>
    <row r="20" spans="1:6" s="31" customFormat="1" ht="30" customHeight="1">
      <c r="A20" s="206" t="s">
        <v>167</v>
      </c>
      <c r="B20" s="221"/>
      <c r="C20" s="221"/>
      <c r="D20" s="221"/>
      <c r="E20" s="221"/>
      <c r="F20" s="220"/>
    </row>
    <row r="21" spans="1:6" s="31" customFormat="1" ht="15" customHeight="1">
      <c r="A21" s="208" t="s">
        <v>160</v>
      </c>
      <c r="B21" s="181">
        <v>0</v>
      </c>
      <c r="C21" s="222">
        <v>3500757</v>
      </c>
      <c r="D21" s="181">
        <v>0</v>
      </c>
      <c r="E21" s="181">
        <v>0</v>
      </c>
      <c r="F21" s="211">
        <f>SUM(B21:E21)</f>
        <v>3500757</v>
      </c>
    </row>
    <row r="22" spans="1:6" s="31" customFormat="1" ht="15" customHeight="1">
      <c r="A22" s="208" t="s">
        <v>161</v>
      </c>
      <c r="B22" s="181">
        <v>0</v>
      </c>
      <c r="C22" s="222">
        <v>1346195</v>
      </c>
      <c r="D22" s="181">
        <v>0</v>
      </c>
      <c r="E22" s="181">
        <v>0</v>
      </c>
      <c r="F22" s="211">
        <f>SUM(B22:E22)</f>
        <v>1346195</v>
      </c>
    </row>
    <row r="23" spans="1:6" s="31" customFormat="1" ht="15" customHeight="1">
      <c r="A23" s="208" t="s">
        <v>162</v>
      </c>
      <c r="B23" s="181">
        <v>0</v>
      </c>
      <c r="C23" s="222">
        <v>13360</v>
      </c>
      <c r="D23" s="181">
        <v>0</v>
      </c>
      <c r="E23" s="181">
        <v>0</v>
      </c>
      <c r="F23" s="211">
        <f>SUM(B23:E23)</f>
        <v>13360</v>
      </c>
    </row>
    <row r="24" spans="1:6" s="31" customFormat="1" ht="15" customHeight="1" thickBot="1">
      <c r="A24" s="213" t="s">
        <v>163</v>
      </c>
      <c r="B24" s="216">
        <f>SUM(B21:B23)</f>
        <v>0</v>
      </c>
      <c r="C24" s="214">
        <f>SUM(C21:C23)</f>
        <v>4860312</v>
      </c>
      <c r="D24" s="216">
        <f>SUM(D21:D23)</f>
        <v>0</v>
      </c>
      <c r="E24" s="216">
        <f>SUM(E21:E23)</f>
        <v>0</v>
      </c>
      <c r="F24" s="217">
        <f>SUM(F21:F23)</f>
        <v>4860312</v>
      </c>
    </row>
    <row r="25" spans="1:6" s="224" customFormat="1" ht="15" customHeight="1" thickTop="1">
      <c r="A25" s="223"/>
      <c r="B25" s="218"/>
      <c r="C25" s="218"/>
      <c r="D25" s="218"/>
      <c r="E25" s="218"/>
      <c r="F25" s="220"/>
    </row>
    <row r="26" spans="1:6" s="31" customFormat="1" ht="15" customHeight="1">
      <c r="A26" s="206" t="s">
        <v>168</v>
      </c>
      <c r="B26" s="218"/>
      <c r="C26" s="218"/>
      <c r="D26" s="218"/>
      <c r="E26" s="218"/>
      <c r="F26" s="220"/>
    </row>
    <row r="27" spans="1:6" s="31" customFormat="1" ht="15" customHeight="1">
      <c r="A27" s="208" t="s">
        <v>160</v>
      </c>
      <c r="B27" s="210">
        <f aca="true" t="shared" si="0" ref="B27:E29">B9-(B15-B21)</f>
        <v>195181</v>
      </c>
      <c r="C27" s="222">
        <f t="shared" si="0"/>
        <v>1505318</v>
      </c>
      <c r="D27" s="210">
        <f t="shared" si="0"/>
        <v>-84</v>
      </c>
      <c r="E27" s="181">
        <f t="shared" si="0"/>
        <v>0</v>
      </c>
      <c r="F27" s="222">
        <f>SUM(B27:E27)</f>
        <v>1700415</v>
      </c>
    </row>
    <row r="28" spans="1:6" s="31" customFormat="1" ht="15" customHeight="1">
      <c r="A28" s="208" t="s">
        <v>161</v>
      </c>
      <c r="B28" s="210">
        <f t="shared" si="0"/>
        <v>71881</v>
      </c>
      <c r="C28" s="222">
        <f t="shared" si="0"/>
        <v>577997</v>
      </c>
      <c r="D28" s="210">
        <f t="shared" si="0"/>
        <v>-25</v>
      </c>
      <c r="E28" s="181">
        <f t="shared" si="0"/>
        <v>0</v>
      </c>
      <c r="F28" s="222">
        <f>SUM(B28:E28)</f>
        <v>649853</v>
      </c>
    </row>
    <row r="29" spans="1:6" s="31" customFormat="1" ht="15" customHeight="1">
      <c r="A29" s="225" t="s">
        <v>162</v>
      </c>
      <c r="B29" s="210">
        <f t="shared" si="0"/>
        <v>484</v>
      </c>
      <c r="C29" s="211">
        <f t="shared" si="0"/>
        <v>5335</v>
      </c>
      <c r="D29" s="181">
        <f t="shared" si="0"/>
        <v>0</v>
      </c>
      <c r="E29" s="181">
        <f t="shared" si="0"/>
        <v>0</v>
      </c>
      <c r="F29" s="211">
        <f>SUM(B29:E29)</f>
        <v>5819</v>
      </c>
    </row>
    <row r="30" spans="1:6" s="31" customFormat="1" ht="15" customHeight="1" thickBot="1">
      <c r="A30" s="213" t="s">
        <v>163</v>
      </c>
      <c r="B30" s="226">
        <f>SUM(B27:B29)</f>
        <v>267546</v>
      </c>
      <c r="C30" s="226">
        <f>SUM(C27:C29)</f>
        <v>2088650</v>
      </c>
      <c r="D30" s="226">
        <f>SUM(D27:D29)</f>
        <v>-109</v>
      </c>
      <c r="E30" s="227">
        <f>SUM(E27:E29)</f>
        <v>0</v>
      </c>
      <c r="F30" s="226">
        <f>SUM(F27:F29)</f>
        <v>2356087</v>
      </c>
    </row>
    <row r="31" spans="2:6" s="7" customFormat="1" ht="15" customHeight="1" thickTop="1">
      <c r="B31" s="219"/>
      <c r="C31" s="219"/>
      <c r="D31" s="219"/>
      <c r="E31" s="219"/>
      <c r="F31" s="219"/>
    </row>
    <row r="32" spans="1:6" s="228" customFormat="1" ht="19.5" customHeight="1">
      <c r="A32" s="330" t="s">
        <v>169</v>
      </c>
      <c r="B32" s="330"/>
      <c r="C32" s="330"/>
      <c r="D32" s="330"/>
      <c r="E32" s="330"/>
      <c r="F32" s="330"/>
    </row>
    <row r="33" spans="1:6" s="228" customFormat="1" ht="19.5" customHeight="1">
      <c r="A33" s="330"/>
      <c r="B33" s="330"/>
      <c r="C33" s="330"/>
      <c r="D33" s="330"/>
      <c r="E33" s="330"/>
      <c r="F33" s="330"/>
    </row>
    <row r="34" spans="1:6" s="228" customFormat="1" ht="19.5" customHeight="1">
      <c r="A34" s="330"/>
      <c r="B34" s="330"/>
      <c r="C34" s="330"/>
      <c r="D34" s="330"/>
      <c r="E34" s="330"/>
      <c r="F34" s="330"/>
    </row>
    <row r="35" spans="1:6" s="232" customFormat="1" ht="13.5">
      <c r="A35" s="229"/>
      <c r="B35" s="331" t="s">
        <v>170</v>
      </c>
      <c r="C35" s="230"/>
      <c r="D35" s="231"/>
      <c r="E35" s="331" t="s">
        <v>170</v>
      </c>
      <c r="F35" s="230"/>
    </row>
    <row r="36" spans="1:6" s="232" customFormat="1" ht="13.5">
      <c r="A36" s="233" t="s">
        <v>171</v>
      </c>
      <c r="B36" s="331"/>
      <c r="C36" s="234" t="s">
        <v>172</v>
      </c>
      <c r="D36" s="230" t="s">
        <v>171</v>
      </c>
      <c r="E36" s="331"/>
      <c r="F36" s="234" t="s">
        <v>172</v>
      </c>
    </row>
    <row r="37" spans="1:6" s="238" customFormat="1" ht="15.75">
      <c r="A37" s="235" t="s">
        <v>173</v>
      </c>
      <c r="B37" s="236">
        <v>784672.29</v>
      </c>
      <c r="C37" s="237">
        <f>B37+99036</f>
        <v>883708.29</v>
      </c>
      <c r="D37" s="235" t="s">
        <v>174</v>
      </c>
      <c r="E37" s="236">
        <v>735901</v>
      </c>
      <c r="F37" s="237">
        <f>E37+86398</f>
        <v>822299</v>
      </c>
    </row>
    <row r="38" spans="1:7" s="238" customFormat="1" ht="15.75">
      <c r="A38" s="235" t="s">
        <v>175</v>
      </c>
      <c r="B38" s="236">
        <v>768515.8899999999</v>
      </c>
      <c r="C38" s="237">
        <f>B38+96862</f>
        <v>865377.8899999999</v>
      </c>
      <c r="D38" s="235"/>
      <c r="E38" s="236"/>
      <c r="F38" s="237"/>
      <c r="G38" s="239"/>
    </row>
    <row r="39" spans="1:7" s="238" customFormat="1" ht="15.75">
      <c r="A39" s="235" t="s">
        <v>176</v>
      </c>
      <c r="B39" s="236">
        <v>769640.1000000001</v>
      </c>
      <c r="C39" s="237">
        <f>B39+94643</f>
        <v>864283.1000000001</v>
      </c>
      <c r="D39" s="235"/>
      <c r="E39" s="236"/>
      <c r="F39" s="237"/>
      <c r="G39" s="239"/>
    </row>
    <row r="40" spans="1:7" s="238" customFormat="1" ht="15.75">
      <c r="A40" s="235" t="s">
        <v>177</v>
      </c>
      <c r="B40" s="236">
        <v>758738.8200000001</v>
      </c>
      <c r="C40" s="237">
        <f>B40+91374</f>
        <v>850112.8200000001</v>
      </c>
      <c r="D40" s="235"/>
      <c r="E40" s="236"/>
      <c r="F40" s="237"/>
      <c r="G40" s="239"/>
    </row>
    <row r="41" spans="1:6" s="243" customFormat="1" ht="15" customHeight="1">
      <c r="A41" s="240"/>
      <c r="B41" s="241"/>
      <c r="C41" s="241"/>
      <c r="D41" s="241"/>
      <c r="E41" s="240"/>
      <c r="F41" s="242"/>
    </row>
    <row r="42" spans="1:6" s="243" customFormat="1" ht="15" customHeight="1">
      <c r="A42" s="330" t="s">
        <v>178</v>
      </c>
      <c r="B42" s="330"/>
      <c r="C42" s="330"/>
      <c r="D42" s="330"/>
      <c r="E42" s="330"/>
      <c r="F42" s="330"/>
    </row>
    <row r="43" spans="1:6" s="243" customFormat="1" ht="15" customHeight="1">
      <c r="A43" s="330"/>
      <c r="B43" s="330"/>
      <c r="C43" s="330"/>
      <c r="D43" s="330"/>
      <c r="E43" s="330"/>
      <c r="F43" s="330"/>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&amp;C&amp;"Century Schoolbook,Regular"Page 5</oddFooter>
  </headerFooter>
</worksheet>
</file>

<file path=xl/worksheets/sheet6.xml><?xml version="1.0" encoding="utf-8"?>
<worksheet xmlns="http://schemas.openxmlformats.org/spreadsheetml/2006/main" xmlns:r="http://schemas.openxmlformats.org/officeDocument/2006/relationships">
  <dimension ref="A1:F74"/>
  <sheetViews>
    <sheetView zoomScalePageLayoutView="0" workbookViewId="0" topLeftCell="A1">
      <selection activeCell="D46" sqref="D46"/>
    </sheetView>
  </sheetViews>
  <sheetFormatPr defaultColWidth="15.7109375" defaultRowHeight="15" customHeight="1"/>
  <cols>
    <col min="1" max="1" width="59.00390625" style="252" customWidth="1"/>
    <col min="2" max="4" width="16.7109375" style="278" customWidth="1"/>
    <col min="5" max="6" width="16.7109375" style="272" customWidth="1"/>
    <col min="7" max="16384" width="15.7109375" style="167" customWidth="1"/>
  </cols>
  <sheetData>
    <row r="1" spans="1:6" s="245" customFormat="1" ht="24.75" customHeight="1">
      <c r="A1" s="332" t="s">
        <v>0</v>
      </c>
      <c r="B1" s="332"/>
      <c r="C1" s="332"/>
      <c r="D1" s="332"/>
      <c r="E1" s="332"/>
      <c r="F1" s="332"/>
    </row>
    <row r="2" spans="1:6" s="248" customFormat="1" ht="15" customHeight="1">
      <c r="A2" s="246"/>
      <c r="B2" s="247"/>
      <c r="C2" s="247"/>
      <c r="D2" s="247"/>
      <c r="E2" s="247"/>
      <c r="F2" s="247"/>
    </row>
    <row r="3" spans="1:6" s="249" customFormat="1" ht="15" customHeight="1">
      <c r="A3" s="333" t="s">
        <v>179</v>
      </c>
      <c r="B3" s="333"/>
      <c r="C3" s="333"/>
      <c r="D3" s="333"/>
      <c r="E3" s="333"/>
      <c r="F3" s="333"/>
    </row>
    <row r="4" spans="1:6" s="249" customFormat="1" ht="15" customHeight="1">
      <c r="A4" s="333" t="s">
        <v>68</v>
      </c>
      <c r="B4" s="333"/>
      <c r="C4" s="333"/>
      <c r="D4" s="333"/>
      <c r="E4" s="333"/>
      <c r="F4" s="333"/>
    </row>
    <row r="5" spans="1:6" s="251" customFormat="1" ht="15" customHeight="1">
      <c r="A5" s="246"/>
      <c r="B5" s="250"/>
      <c r="C5" s="250"/>
      <c r="D5" s="250"/>
      <c r="E5" s="247"/>
      <c r="F5" s="247"/>
    </row>
    <row r="6" spans="2:6" ht="30" customHeight="1">
      <c r="B6" s="202" t="s">
        <v>69</v>
      </c>
      <c r="C6" s="202" t="s">
        <v>70</v>
      </c>
      <c r="D6" s="202" t="s">
        <v>71</v>
      </c>
      <c r="E6" s="202" t="s">
        <v>72</v>
      </c>
      <c r="F6" s="202" t="s">
        <v>73</v>
      </c>
    </row>
    <row r="7" spans="1:6" ht="15" customHeight="1">
      <c r="A7" s="253" t="s">
        <v>180</v>
      </c>
      <c r="B7" s="254"/>
      <c r="C7" s="254"/>
      <c r="D7" s="254"/>
      <c r="E7" s="254"/>
      <c r="F7" s="254"/>
    </row>
    <row r="8" spans="1:6" ht="15" customHeight="1">
      <c r="A8" s="253" t="s">
        <v>181</v>
      </c>
      <c r="B8" s="255"/>
      <c r="C8" s="255"/>
      <c r="D8" s="255"/>
      <c r="E8" s="255"/>
      <c r="F8" s="255"/>
    </row>
    <row r="9" spans="1:6" ht="15" customHeight="1">
      <c r="A9" s="256" t="s">
        <v>182</v>
      </c>
      <c r="B9" s="181">
        <f>'[1]Loss Expenses Paid QTD-10'!E27</f>
        <v>0</v>
      </c>
      <c r="C9" s="209">
        <f>'[1]Loss Expenses Paid QTD-10'!E21</f>
        <v>479156</v>
      </c>
      <c r="D9" s="209">
        <f>'[1]Loss Expenses Paid QTD-10'!E15</f>
        <v>30853</v>
      </c>
      <c r="E9" s="209">
        <f>'[1]Loss Expenses Paid QTD-10'!E9+'[1]1Q17'!E283</f>
        <v>-35011</v>
      </c>
      <c r="F9" s="209">
        <f>SUM(B9:E9)</f>
        <v>474998</v>
      </c>
    </row>
    <row r="10" spans="1:6" ht="15" customHeight="1">
      <c r="A10" s="256" t="s">
        <v>161</v>
      </c>
      <c r="B10" s="257">
        <f>'[1]Loss Expenses Paid QTD-10'!E28</f>
        <v>1927</v>
      </c>
      <c r="C10" s="257">
        <f>'[1]Loss Expenses Paid QTD-10'!E22</f>
        <v>81722</v>
      </c>
      <c r="D10" s="257">
        <f>'[1]Loss Expenses Paid QTD-10'!E16</f>
        <v>92748</v>
      </c>
      <c r="E10" s="258">
        <f>'[1]Loss Expenses Paid QTD-10'!E10+'[1]1Q17'!E284</f>
        <v>-1976</v>
      </c>
      <c r="F10" s="257">
        <f>SUM(B10:E10)</f>
        <v>174421</v>
      </c>
    </row>
    <row r="11" spans="1:6" ht="15" customHeight="1">
      <c r="A11" s="256" t="s">
        <v>162</v>
      </c>
      <c r="B11" s="181">
        <f>'[1]Loss Expenses Paid QTD-10'!E29</f>
        <v>0</v>
      </c>
      <c r="C11" s="181">
        <f>'[1]Loss Expenses Paid QTD-10'!E23</f>
        <v>0</v>
      </c>
      <c r="D11" s="181">
        <f>'[1]Loss Expenses Paid QTD-10'!E17</f>
        <v>0</v>
      </c>
      <c r="E11" s="181">
        <f>'[1]Loss Expenses Paid QTD-10'!E11</f>
        <v>0</v>
      </c>
      <c r="F11" s="181">
        <f>SUM(B11:E11)</f>
        <v>0</v>
      </c>
    </row>
    <row r="12" spans="1:6" ht="15" customHeight="1" thickBot="1">
      <c r="A12" s="259" t="s">
        <v>163</v>
      </c>
      <c r="B12" s="260">
        <f>SUM(B9:B11)</f>
        <v>1927</v>
      </c>
      <c r="C12" s="260">
        <f>SUM(C9:C11)</f>
        <v>560878</v>
      </c>
      <c r="D12" s="260">
        <f>SUM(D9:D11)</f>
        <v>123601</v>
      </c>
      <c r="E12" s="107">
        <f>SUM(E9:E11)</f>
        <v>-36987</v>
      </c>
      <c r="F12" s="261">
        <f>SUM(F9:F11)</f>
        <v>649419</v>
      </c>
    </row>
    <row r="13" spans="1:6" ht="15" customHeight="1" thickTop="1">
      <c r="A13" s="253"/>
      <c r="B13" s="262"/>
      <c r="C13" s="262"/>
      <c r="D13" s="262"/>
      <c r="E13" s="263"/>
      <c r="F13" s="264"/>
    </row>
    <row r="14" spans="1:6" ht="15" customHeight="1">
      <c r="A14" s="253" t="s">
        <v>183</v>
      </c>
      <c r="B14" s="262"/>
      <c r="C14" s="262"/>
      <c r="D14" s="262"/>
      <c r="E14" s="263"/>
      <c r="F14" s="264"/>
    </row>
    <row r="15" spans="1:6" ht="15" customHeight="1">
      <c r="A15" s="256" t="s">
        <v>184</v>
      </c>
      <c r="B15" s="257">
        <f>'[1]Unpaid Loss Reserves-8'!B9</f>
        <v>25000</v>
      </c>
      <c r="C15" s="257">
        <f>'[1]Unpaid Loss Reserves-8'!C9</f>
        <v>943490</v>
      </c>
      <c r="D15" s="257">
        <f>'[1]Unpaid Loss Reserves-8'!D9</f>
        <v>14464</v>
      </c>
      <c r="E15" s="257">
        <f>'[1]Unpaid Loss Reserves-8'!E9</f>
        <v>10000</v>
      </c>
      <c r="F15" s="257">
        <f>SUM(B15:E15)</f>
        <v>992954</v>
      </c>
    </row>
    <row r="16" spans="1:6" ht="15" customHeight="1">
      <c r="A16" s="256" t="s">
        <v>185</v>
      </c>
      <c r="B16" s="257">
        <f>'[1]Unpaid Loss Reserves-8'!B10</f>
        <v>24250</v>
      </c>
      <c r="C16" s="257">
        <f>'[1]Unpaid Loss Reserves-8'!C10</f>
        <v>78718</v>
      </c>
      <c r="D16" s="257">
        <f>'[1]Unpaid Loss Reserves-8'!D10</f>
        <v>27184</v>
      </c>
      <c r="E16" s="181">
        <f>'[1]Unpaid Loss Reserves-8'!E10</f>
        <v>0</v>
      </c>
      <c r="F16" s="257">
        <f>SUM(B16:E16)</f>
        <v>130152</v>
      </c>
    </row>
    <row r="17" spans="1:6" ht="15" customHeight="1">
      <c r="A17" s="256" t="s">
        <v>186</v>
      </c>
      <c r="B17" s="181">
        <f>'[1]Unpaid Loss Reserves-8'!B11</f>
        <v>0</v>
      </c>
      <c r="C17" s="181">
        <f>'[1]Unpaid Loss Reserves-8'!C11</f>
        <v>0</v>
      </c>
      <c r="D17" s="181">
        <f>'[1]Unpaid Loss Reserves-8'!D11</f>
        <v>0</v>
      </c>
      <c r="E17" s="181">
        <f>'[1]Unpaid Loss Reserves-8'!E11</f>
        <v>0</v>
      </c>
      <c r="F17" s="181">
        <f>SUM(B17:E17)</f>
        <v>0</v>
      </c>
    </row>
    <row r="18" spans="1:6" ht="15" customHeight="1" thickBot="1">
      <c r="A18" s="259" t="s">
        <v>163</v>
      </c>
      <c r="B18" s="260">
        <f>SUM(B15:B17)</f>
        <v>49250</v>
      </c>
      <c r="C18" s="260">
        <f>SUM(C15:C17)</f>
        <v>1022208</v>
      </c>
      <c r="D18" s="260">
        <f>SUM(D15:D17)</f>
        <v>41648</v>
      </c>
      <c r="E18" s="260">
        <f>SUM(E15:E17)</f>
        <v>10000</v>
      </c>
      <c r="F18" s="261">
        <f>SUM(F15:F17)</f>
        <v>1123106</v>
      </c>
    </row>
    <row r="19" spans="1:6" ht="15" customHeight="1" thickTop="1">
      <c r="A19" s="253"/>
      <c r="B19" s="100"/>
      <c r="C19" s="100"/>
      <c r="D19" s="100"/>
      <c r="E19" s="265"/>
      <c r="F19" s="266"/>
    </row>
    <row r="20" spans="1:6" ht="15" customHeight="1">
      <c r="A20" s="253" t="s">
        <v>187</v>
      </c>
      <c r="B20" s="263"/>
      <c r="C20" s="263"/>
      <c r="D20" s="263"/>
      <c r="E20" s="263"/>
      <c r="F20" s="267"/>
    </row>
    <row r="21" spans="1:6" ht="15" customHeight="1">
      <c r="A21" s="256" t="s">
        <v>184</v>
      </c>
      <c r="B21" s="257">
        <f>'[1]Unpaid Loss Reserves-8'!B16</f>
        <v>37675</v>
      </c>
      <c r="C21" s="257">
        <f>'[1]Unpaid Loss Reserves-8'!C16</f>
        <v>262750</v>
      </c>
      <c r="D21" s="257">
        <f>'[1]Unpaid Loss Reserves-8'!D16</f>
        <v>4830</v>
      </c>
      <c r="E21" s="181">
        <f>'[1]Unpaid Loss Reserves-8'!E16</f>
        <v>0</v>
      </c>
      <c r="F21" s="257">
        <f>SUM(B21:E21)</f>
        <v>305255</v>
      </c>
    </row>
    <row r="22" spans="1:6" ht="15" customHeight="1">
      <c r="A22" s="256" t="s">
        <v>185</v>
      </c>
      <c r="B22" s="257">
        <f>'[1]Unpaid Loss Reserves-8'!B17</f>
        <v>36544</v>
      </c>
      <c r="C22" s="257">
        <f>'[1]Unpaid Loss Reserves-8'!C17</f>
        <v>21922</v>
      </c>
      <c r="D22" s="257">
        <f>'[1]Unpaid Loss Reserves-8'!D17</f>
        <v>9077</v>
      </c>
      <c r="E22" s="181">
        <f>'[1]Unpaid Loss Reserves-8'!E17</f>
        <v>0</v>
      </c>
      <c r="F22" s="257">
        <f>SUM(B22:E22)</f>
        <v>67543</v>
      </c>
    </row>
    <row r="23" spans="1:6" ht="15" customHeight="1">
      <c r="A23" s="256" t="s">
        <v>186</v>
      </c>
      <c r="B23" s="181">
        <f>'[1]Unpaid Loss Reserves-8'!B18</f>
        <v>0</v>
      </c>
      <c r="C23" s="181">
        <f>'[1]Unpaid Loss Reserves-8'!C18</f>
        <v>0</v>
      </c>
      <c r="D23" s="181">
        <f>'[1]Unpaid Loss Reserves-8'!D18</f>
        <v>0</v>
      </c>
      <c r="E23" s="181">
        <f>'[1]Unpaid Loss Reserves-8'!E18</f>
        <v>0</v>
      </c>
      <c r="F23" s="181">
        <f>SUM(B23:E23)</f>
        <v>0</v>
      </c>
    </row>
    <row r="24" spans="1:6" ht="15" customHeight="1" thickBot="1">
      <c r="A24" s="259" t="s">
        <v>163</v>
      </c>
      <c r="B24" s="260">
        <f>SUM(B21:B23)</f>
        <v>74219</v>
      </c>
      <c r="C24" s="260">
        <f>SUM(C21:C23)</f>
        <v>284672</v>
      </c>
      <c r="D24" s="260">
        <f>SUM(D21:D23)</f>
        <v>13907</v>
      </c>
      <c r="E24" s="216">
        <f>SUM(E21:E23)</f>
        <v>0</v>
      </c>
      <c r="F24" s="261">
        <f>SUM(F21:F23)</f>
        <v>372798</v>
      </c>
    </row>
    <row r="25" spans="1:6" ht="15" customHeight="1" thickTop="1">
      <c r="A25" s="253"/>
      <c r="B25" s="262"/>
      <c r="C25" s="262"/>
      <c r="D25" s="262"/>
      <c r="E25" s="263"/>
      <c r="F25" s="264"/>
    </row>
    <row r="26" spans="1:6" ht="15" customHeight="1">
      <c r="A26" s="253" t="s">
        <v>188</v>
      </c>
      <c r="B26" s="268"/>
      <c r="C26" s="268"/>
      <c r="D26" s="268"/>
      <c r="E26" s="263"/>
      <c r="F26" s="264"/>
    </row>
    <row r="27" spans="1:6" ht="15" customHeight="1">
      <c r="A27" s="253" t="s">
        <v>189</v>
      </c>
      <c r="B27" s="268"/>
      <c r="C27" s="268"/>
      <c r="D27" s="268"/>
      <c r="E27" s="263"/>
      <c r="F27" s="264"/>
    </row>
    <row r="28" spans="1:6" ht="15" customHeight="1">
      <c r="A28" s="256" t="s">
        <v>184</v>
      </c>
      <c r="B28" s="181">
        <v>0</v>
      </c>
      <c r="C28" s="257">
        <v>1255147</v>
      </c>
      <c r="D28" s="257">
        <v>78261</v>
      </c>
      <c r="E28" s="181">
        <v>0</v>
      </c>
      <c r="F28" s="257">
        <f>SUM(B28:E28)</f>
        <v>1333408</v>
      </c>
    </row>
    <row r="29" spans="1:6" ht="15" customHeight="1">
      <c r="A29" s="256" t="s">
        <v>185</v>
      </c>
      <c r="B29" s="181">
        <v>0</v>
      </c>
      <c r="C29" s="257">
        <v>81147</v>
      </c>
      <c r="D29" s="257">
        <v>92853</v>
      </c>
      <c r="E29" s="181">
        <v>0</v>
      </c>
      <c r="F29" s="257">
        <f>SUM(B29:E29)</f>
        <v>174000</v>
      </c>
    </row>
    <row r="30" spans="1:6" ht="15" customHeight="1">
      <c r="A30" s="256" t="s">
        <v>186</v>
      </c>
      <c r="B30" s="181">
        <v>0</v>
      </c>
      <c r="C30" s="181">
        <v>0</v>
      </c>
      <c r="D30" s="181">
        <v>0</v>
      </c>
      <c r="E30" s="181">
        <v>0</v>
      </c>
      <c r="F30" s="181">
        <f>SUM(B30:E30)</f>
        <v>0</v>
      </c>
    </row>
    <row r="31" spans="1:6" ht="15" customHeight="1" thickBot="1">
      <c r="A31" s="259" t="s">
        <v>163</v>
      </c>
      <c r="B31" s="216">
        <f>SUM(B28:B30)</f>
        <v>0</v>
      </c>
      <c r="C31" s="260">
        <f>SUM(C28:C30)</f>
        <v>1336294</v>
      </c>
      <c r="D31" s="260">
        <f>SUM(D28:D30)</f>
        <v>171114</v>
      </c>
      <c r="E31" s="216">
        <f>SUM(E28:E30)</f>
        <v>0</v>
      </c>
      <c r="F31" s="261">
        <f>SUM(F28:F30)</f>
        <v>1507408</v>
      </c>
    </row>
    <row r="32" spans="1:6" s="270" customFormat="1" ht="15" customHeight="1" thickTop="1">
      <c r="A32" s="253"/>
      <c r="B32" s="268"/>
      <c r="C32" s="268"/>
      <c r="D32" s="268"/>
      <c r="E32" s="268"/>
      <c r="F32" s="269"/>
    </row>
    <row r="33" spans="1:6" ht="15" customHeight="1">
      <c r="A33" s="253" t="s">
        <v>190</v>
      </c>
      <c r="B33" s="262"/>
      <c r="C33" s="262"/>
      <c r="D33" s="262"/>
      <c r="E33" s="263"/>
      <c r="F33" s="264"/>
    </row>
    <row r="34" spans="1:6" ht="15" customHeight="1">
      <c r="A34" s="256" t="s">
        <v>184</v>
      </c>
      <c r="B34" s="258">
        <f aca="true" t="shared" si="0" ref="B34:E36">B9+B15+B21-B28</f>
        <v>62675</v>
      </c>
      <c r="C34" s="258">
        <f t="shared" si="0"/>
        <v>430249</v>
      </c>
      <c r="D34" s="258">
        <f t="shared" si="0"/>
        <v>-28114</v>
      </c>
      <c r="E34" s="258">
        <f t="shared" si="0"/>
        <v>-25011</v>
      </c>
      <c r="F34" s="258">
        <f>SUM(B34:E34)</f>
        <v>439799</v>
      </c>
    </row>
    <row r="35" spans="1:6" ht="15" customHeight="1">
      <c r="A35" s="256" t="s">
        <v>185</v>
      </c>
      <c r="B35" s="258">
        <f t="shared" si="0"/>
        <v>62721</v>
      </c>
      <c r="C35" s="258">
        <f t="shared" si="0"/>
        <v>101215</v>
      </c>
      <c r="D35" s="258">
        <f t="shared" si="0"/>
        <v>36156</v>
      </c>
      <c r="E35" s="258">
        <f t="shared" si="0"/>
        <v>-1976</v>
      </c>
      <c r="F35" s="258">
        <f>SUM(B35:E35)</f>
        <v>198116</v>
      </c>
    </row>
    <row r="36" spans="1:6" ht="15" customHeight="1">
      <c r="A36" s="256" t="s">
        <v>186</v>
      </c>
      <c r="B36" s="181">
        <f t="shared" si="0"/>
        <v>0</v>
      </c>
      <c r="C36" s="181">
        <f t="shared" si="0"/>
        <v>0</v>
      </c>
      <c r="D36" s="181">
        <f t="shared" si="0"/>
        <v>0</v>
      </c>
      <c r="E36" s="181">
        <f t="shared" si="0"/>
        <v>0</v>
      </c>
      <c r="F36" s="181">
        <f>SUM(B36:E36)</f>
        <v>0</v>
      </c>
    </row>
    <row r="37" spans="1:6" ht="15" customHeight="1" thickBot="1">
      <c r="A37" s="259" t="s">
        <v>163</v>
      </c>
      <c r="B37" s="271">
        <f>SUM(B34:B36)</f>
        <v>125396</v>
      </c>
      <c r="C37" s="271">
        <f>SUM(C34:C36)</f>
        <v>531464</v>
      </c>
      <c r="D37" s="271">
        <f>SUM(D34:D36)</f>
        <v>8042</v>
      </c>
      <c r="E37" s="271">
        <f>SUM(E34:E36)</f>
        <v>-26987</v>
      </c>
      <c r="F37" s="271">
        <f>SUM(F34:F36)</f>
        <v>637915</v>
      </c>
    </row>
    <row r="38" spans="2:6" ht="15" customHeight="1" thickTop="1">
      <c r="B38" s="267"/>
      <c r="C38" s="267"/>
      <c r="D38" s="267"/>
      <c r="F38" s="273"/>
    </row>
    <row r="39" spans="1:6" s="277" customFormat="1" ht="15" customHeight="1">
      <c r="A39" s="274"/>
      <c r="B39" s="275"/>
      <c r="C39" s="275"/>
      <c r="D39" s="275"/>
      <c r="E39" s="276"/>
      <c r="F39" s="273"/>
    </row>
    <row r="40" spans="2:4" ht="15" customHeight="1">
      <c r="B40" s="254"/>
      <c r="C40" s="254"/>
      <c r="D40" s="254"/>
    </row>
    <row r="41" spans="2:4" ht="15" customHeight="1">
      <c r="B41" s="254"/>
      <c r="C41" s="254"/>
      <c r="D41" s="254"/>
    </row>
    <row r="42" spans="2:4" ht="15" customHeight="1">
      <c r="B42" s="254"/>
      <c r="C42" s="254"/>
      <c r="D42" s="254"/>
    </row>
    <row r="43" spans="1:4" ht="15" customHeight="1">
      <c r="A43" s="246"/>
      <c r="B43" s="254"/>
      <c r="C43" s="254"/>
      <c r="D43" s="254"/>
    </row>
    <row r="44" spans="1:4" ht="15" customHeight="1">
      <c r="A44" s="246"/>
      <c r="B44" s="254"/>
      <c r="C44" s="254"/>
      <c r="D44" s="254"/>
    </row>
    <row r="45" spans="1:4" ht="15" customHeight="1">
      <c r="A45" s="246"/>
      <c r="B45" s="254"/>
      <c r="C45" s="254"/>
      <c r="D45" s="254"/>
    </row>
    <row r="46" spans="1:4" ht="15" customHeight="1">
      <c r="A46" s="246"/>
      <c r="B46" s="254"/>
      <c r="C46" s="254"/>
      <c r="D46" s="254"/>
    </row>
    <row r="47" spans="1:4" ht="15" customHeight="1">
      <c r="A47" s="246"/>
      <c r="B47" s="254"/>
      <c r="C47" s="254"/>
      <c r="D47" s="254"/>
    </row>
    <row r="48" spans="1:4" ht="15" customHeight="1">
      <c r="A48" s="246"/>
      <c r="B48" s="254"/>
      <c r="C48" s="254"/>
      <c r="D48" s="254"/>
    </row>
    <row r="49" spans="1:4" s="167" customFormat="1" ht="15" customHeight="1">
      <c r="A49" s="246"/>
      <c r="B49" s="254"/>
      <c r="C49" s="254"/>
      <c r="D49" s="254"/>
    </row>
    <row r="50" spans="1:4" s="167" customFormat="1" ht="15" customHeight="1">
      <c r="A50" s="246"/>
      <c r="B50" s="254"/>
      <c r="C50" s="254"/>
      <c r="D50" s="254"/>
    </row>
    <row r="51" spans="1:4" s="167" customFormat="1" ht="15" customHeight="1">
      <c r="A51" s="246"/>
      <c r="B51" s="254"/>
      <c r="C51" s="254"/>
      <c r="D51" s="254"/>
    </row>
    <row r="52" spans="1:4" s="167" customFormat="1" ht="15" customHeight="1">
      <c r="A52" s="246"/>
      <c r="B52" s="254"/>
      <c r="C52" s="254"/>
      <c r="D52" s="254"/>
    </row>
    <row r="53" spans="1:4" s="167" customFormat="1" ht="15" customHeight="1">
      <c r="A53" s="246"/>
      <c r="B53" s="254"/>
      <c r="C53" s="254"/>
      <c r="D53" s="254"/>
    </row>
    <row r="54" spans="1:4" s="167" customFormat="1" ht="15" customHeight="1">
      <c r="A54" s="246"/>
      <c r="B54" s="254"/>
      <c r="C54" s="254"/>
      <c r="D54" s="254"/>
    </row>
    <row r="55" spans="1:4" s="167" customFormat="1" ht="15" customHeight="1">
      <c r="A55" s="246"/>
      <c r="B55" s="278"/>
      <c r="C55" s="278"/>
      <c r="D55" s="278"/>
    </row>
    <row r="56" spans="1:4" s="167" customFormat="1" ht="15" customHeight="1">
      <c r="A56" s="246"/>
      <c r="B56" s="278"/>
      <c r="C56" s="278"/>
      <c r="D56" s="278"/>
    </row>
    <row r="57" spans="1:4" s="167" customFormat="1" ht="15" customHeight="1">
      <c r="A57" s="246"/>
      <c r="B57" s="278"/>
      <c r="C57" s="278"/>
      <c r="D57" s="278"/>
    </row>
    <row r="58" spans="1:4" s="167" customFormat="1" ht="15" customHeight="1">
      <c r="A58" s="246"/>
      <c r="B58" s="278"/>
      <c r="C58" s="278"/>
      <c r="D58" s="278"/>
    </row>
    <row r="59" spans="1:4" s="167" customFormat="1" ht="15" customHeight="1">
      <c r="A59" s="246"/>
      <c r="B59" s="278"/>
      <c r="C59" s="278"/>
      <c r="D59" s="278"/>
    </row>
    <row r="60" spans="1:4" s="167" customFormat="1" ht="15" customHeight="1">
      <c r="A60" s="246"/>
      <c r="B60" s="278"/>
      <c r="C60" s="278"/>
      <c r="D60" s="278"/>
    </row>
    <row r="61" spans="1:4" s="167" customFormat="1" ht="15" customHeight="1">
      <c r="A61" s="246"/>
      <c r="B61" s="278"/>
      <c r="C61" s="278"/>
      <c r="D61" s="278"/>
    </row>
    <row r="62" spans="1:4" s="167" customFormat="1" ht="15" customHeight="1">
      <c r="A62" s="246"/>
      <c r="B62" s="278"/>
      <c r="C62" s="278"/>
      <c r="D62" s="278"/>
    </row>
    <row r="63" spans="1:4" s="167" customFormat="1" ht="15" customHeight="1">
      <c r="A63" s="246"/>
      <c r="B63" s="278"/>
      <c r="C63" s="278"/>
      <c r="D63" s="278"/>
    </row>
    <row r="64" spans="1:4" s="167" customFormat="1" ht="15" customHeight="1">
      <c r="A64" s="246"/>
      <c r="B64" s="278"/>
      <c r="C64" s="278"/>
      <c r="D64" s="278"/>
    </row>
    <row r="65" s="167" customFormat="1" ht="15" customHeight="1">
      <c r="A65" s="246"/>
    </row>
    <row r="66" s="167" customFormat="1" ht="15" customHeight="1">
      <c r="A66" s="246"/>
    </row>
    <row r="67" s="167" customFormat="1" ht="15" customHeight="1">
      <c r="A67" s="246"/>
    </row>
    <row r="68" s="167" customFormat="1" ht="15" customHeight="1">
      <c r="A68" s="246"/>
    </row>
    <row r="69" s="167" customFormat="1" ht="15" customHeight="1">
      <c r="A69" s="246"/>
    </row>
    <row r="70" s="167" customFormat="1" ht="15" customHeight="1">
      <c r="A70" s="246"/>
    </row>
    <row r="71" s="167" customFormat="1" ht="15" customHeight="1">
      <c r="A71" s="246"/>
    </row>
    <row r="72" s="167" customFormat="1" ht="15" customHeight="1">
      <c r="A72" s="246"/>
    </row>
    <row r="73" s="167" customFormat="1" ht="15" customHeight="1">
      <c r="A73" s="246"/>
    </row>
    <row r="74" s="167" customFormat="1" ht="15" customHeight="1">
      <c r="A74" s="246"/>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&amp;C&amp;"Century Schoolbook,Regular"Page 6</oddFooter>
  </headerFooter>
</worksheet>
</file>

<file path=xl/worksheets/sheet7.xml><?xml version="1.0" encoding="utf-8"?>
<worksheet xmlns="http://schemas.openxmlformats.org/spreadsheetml/2006/main" xmlns:r="http://schemas.openxmlformats.org/officeDocument/2006/relationships">
  <dimension ref="A1:AL79"/>
  <sheetViews>
    <sheetView zoomScalePageLayoutView="0" workbookViewId="0" topLeftCell="A1">
      <selection activeCell="D46" sqref="D46"/>
    </sheetView>
  </sheetViews>
  <sheetFormatPr defaultColWidth="15.7109375" defaultRowHeight="15" customHeight="1"/>
  <cols>
    <col min="1" max="1" width="45.7109375" style="140" customWidth="1"/>
    <col min="2" max="2" width="19.00390625" style="244" customWidth="1"/>
    <col min="3" max="3" width="18.421875" style="244" customWidth="1"/>
    <col min="4" max="4" width="18.140625" style="244" customWidth="1"/>
    <col min="5" max="5" width="19.28125" style="139" customWidth="1"/>
    <col min="6" max="6" width="20.7109375" style="139" customWidth="1"/>
    <col min="7" max="7" width="15.7109375" style="139" customWidth="1"/>
    <col min="8" max="16384" width="15.7109375" style="140" customWidth="1"/>
  </cols>
  <sheetData>
    <row r="1" spans="1:7" s="284" customFormat="1" ht="30" customHeight="1">
      <c r="A1" s="279" t="s">
        <v>0</v>
      </c>
      <c r="B1" s="280"/>
      <c r="C1" s="280"/>
      <c r="D1" s="280"/>
      <c r="E1" s="281"/>
      <c r="F1" s="282"/>
      <c r="G1" s="283"/>
    </row>
    <row r="2" spans="1:6" ht="15" customHeight="1">
      <c r="A2" s="85"/>
      <c r="B2" s="285"/>
      <c r="C2" s="285"/>
      <c r="D2" s="285"/>
      <c r="E2" s="285"/>
      <c r="F2" s="286"/>
    </row>
    <row r="3" spans="1:7" s="134" customFormat="1" ht="15" customHeight="1">
      <c r="A3" s="287" t="s">
        <v>191</v>
      </c>
      <c r="B3" s="288"/>
      <c r="C3" s="288"/>
      <c r="D3" s="288"/>
      <c r="E3" s="289"/>
      <c r="F3" s="290"/>
      <c r="G3" s="133"/>
    </row>
    <row r="4" spans="1:7" s="134" customFormat="1" ht="15" customHeight="1">
      <c r="A4" s="287" t="s">
        <v>192</v>
      </c>
      <c r="B4" s="288"/>
      <c r="C4" s="288"/>
      <c r="D4" s="288"/>
      <c r="E4" s="289"/>
      <c r="F4" s="290"/>
      <c r="G4" s="133"/>
    </row>
    <row r="5" spans="1:7" s="134" customFormat="1" ht="15" customHeight="1">
      <c r="A5" s="291" t="s">
        <v>110</v>
      </c>
      <c r="B5" s="288"/>
      <c r="C5" s="288"/>
      <c r="D5" s="288"/>
      <c r="E5" s="289"/>
      <c r="F5" s="290"/>
      <c r="G5" s="133"/>
    </row>
    <row r="6" spans="1:6" ht="15" customHeight="1">
      <c r="A6" s="292"/>
      <c r="E6" s="286"/>
      <c r="F6" s="286"/>
    </row>
    <row r="7" spans="1:6" ht="30" customHeight="1">
      <c r="A7" s="177"/>
      <c r="B7" s="202" t="s">
        <v>69</v>
      </c>
      <c r="C7" s="202" t="s">
        <v>70</v>
      </c>
      <c r="D7" s="202" t="s">
        <v>71</v>
      </c>
      <c r="E7" s="202" t="s">
        <v>72</v>
      </c>
      <c r="F7" s="293" t="s">
        <v>73</v>
      </c>
    </row>
    <row r="8" spans="1:6" ht="30" customHeight="1">
      <c r="A8" s="294" t="s">
        <v>193</v>
      </c>
      <c r="B8" s="295"/>
      <c r="C8" s="295"/>
      <c r="D8" s="295"/>
      <c r="F8" s="296"/>
    </row>
    <row r="9" spans="1:37" ht="15" customHeight="1">
      <c r="A9" s="140" t="s">
        <v>194</v>
      </c>
      <c r="B9" s="209">
        <f>'[1]Loss Expenses Paid QTD-10'!K27</f>
        <v>440</v>
      </c>
      <c r="C9" s="209">
        <f>'[1]Loss Expenses Paid QTD-10'!K21</f>
        <v>92216</v>
      </c>
      <c r="D9" s="209">
        <f>'[1]Loss Expenses Paid QTD-10'!K15</f>
        <v>9734</v>
      </c>
      <c r="E9" s="209">
        <f>'[1]Loss Expenses Paid QTD-10'!K9</f>
        <v>16034</v>
      </c>
      <c r="F9" s="209">
        <f>SUM(B9:E9)</f>
        <v>118424</v>
      </c>
      <c r="G9" s="156"/>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row>
    <row r="10" spans="1:37" s="298" customFormat="1" ht="15" customHeight="1">
      <c r="A10" s="298" t="s">
        <v>195</v>
      </c>
      <c r="B10" s="299">
        <f>'[1]Loss Expenses Paid QTD-10'!K28</f>
        <v>1733</v>
      </c>
      <c r="C10" s="299">
        <f>'[1]Loss Expenses Paid QTD-10'!K22</f>
        <v>38346</v>
      </c>
      <c r="D10" s="299">
        <f>'[1]Loss Expenses Paid QTD-10'!K16</f>
        <v>16510</v>
      </c>
      <c r="E10" s="299">
        <f>'[1]Loss Expenses Paid QTD-10'!K10</f>
        <v>160</v>
      </c>
      <c r="F10" s="299">
        <f>SUM(B10:E10)</f>
        <v>56749</v>
      </c>
      <c r="G10" s="156"/>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row>
    <row r="11" spans="1:37" s="298" customFormat="1" ht="15" customHeight="1">
      <c r="A11" s="298" t="s">
        <v>196</v>
      </c>
      <c r="B11" s="218">
        <f>'[1]Loss Expenses Paid QTD-10'!K29</f>
        <v>0</v>
      </c>
      <c r="C11" s="218">
        <f>'[1]Loss Expenses Paid QTD-10'!K23</f>
        <v>0</v>
      </c>
      <c r="D11" s="218">
        <f>'[1]Loss Expenses Paid QTD-10'!K17</f>
        <v>0</v>
      </c>
      <c r="E11" s="218">
        <f>'[1]Loss Expenses Paid QTD-10'!K11</f>
        <v>0</v>
      </c>
      <c r="F11" s="218">
        <f>SUM(B11:E11)</f>
        <v>0</v>
      </c>
      <c r="G11" s="156"/>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row>
    <row r="12" spans="1:37" s="298" customFormat="1" ht="15" customHeight="1" thickBot="1">
      <c r="A12" s="301" t="s">
        <v>163</v>
      </c>
      <c r="B12" s="214">
        <f>SUM(B9:B11)</f>
        <v>2173</v>
      </c>
      <c r="C12" s="214">
        <f>SUM(C9:C11)</f>
        <v>130562</v>
      </c>
      <c r="D12" s="214">
        <f>SUM(D9:D11)</f>
        <v>26244</v>
      </c>
      <c r="E12" s="214">
        <f>SUM(E9:E11)</f>
        <v>16194</v>
      </c>
      <c r="F12" s="217">
        <f>SUM(F9:F11)</f>
        <v>175173</v>
      </c>
      <c r="G12" s="164"/>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row>
    <row r="13" spans="2:37" s="298" customFormat="1" ht="15" customHeight="1" thickTop="1">
      <c r="B13" s="220"/>
      <c r="C13" s="220"/>
      <c r="D13" s="220"/>
      <c r="E13" s="156"/>
      <c r="F13" s="139"/>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row>
    <row r="14" spans="1:37" s="298" customFormat="1" ht="30" customHeight="1">
      <c r="A14" s="302" t="s">
        <v>197</v>
      </c>
      <c r="B14" s="220"/>
      <c r="C14" s="220"/>
      <c r="D14" s="220"/>
      <c r="E14" s="156"/>
      <c r="F14" s="164"/>
      <c r="G14" s="156"/>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row>
    <row r="15" spans="1:37" s="298" customFormat="1" ht="15" customHeight="1">
      <c r="A15" s="140" t="s">
        <v>194</v>
      </c>
      <c r="B15" s="222">
        <f>'[1]Unpaid Loss Expense Reserves-9'!B22</f>
        <v>11492</v>
      </c>
      <c r="C15" s="222">
        <f>'[1]Unpaid Loss Expense Reserves-9'!C22</f>
        <v>204047</v>
      </c>
      <c r="D15" s="222">
        <f>'[1]Unpaid Loss Expense Reserves-9'!D22</f>
        <v>14951</v>
      </c>
      <c r="E15" s="222">
        <f>'[1]Unpaid Loss Expense Reserves-9'!E22</f>
        <v>16412</v>
      </c>
      <c r="F15" s="222">
        <f>SUM(B15:E15)</f>
        <v>246902</v>
      </c>
      <c r="G15" s="156"/>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row>
    <row r="16" spans="1:37" s="298" customFormat="1" ht="15" customHeight="1">
      <c r="A16" s="298" t="s">
        <v>195</v>
      </c>
      <c r="B16" s="222">
        <f>'[1]Unpaid Loss Expense Reserves-9'!B23</f>
        <v>11147</v>
      </c>
      <c r="C16" s="222">
        <f>'[1]Unpaid Loss Expense Reserves-9'!C23</f>
        <v>17024</v>
      </c>
      <c r="D16" s="222">
        <f>'[1]Unpaid Loss Expense Reserves-9'!D23</f>
        <v>28098</v>
      </c>
      <c r="E16" s="218">
        <f>'[1]Unpaid Loss Expense Reserves-9'!E23</f>
        <v>0</v>
      </c>
      <c r="F16" s="222">
        <f>SUM(B16:E16)</f>
        <v>56269</v>
      </c>
      <c r="G16" s="156"/>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row>
    <row r="17" spans="1:37" s="298" customFormat="1" ht="15" customHeight="1">
      <c r="A17" s="298" t="s">
        <v>196</v>
      </c>
      <c r="B17" s="218">
        <f>'[1]Unpaid Loss Expense Reserves-9'!B24</f>
        <v>0</v>
      </c>
      <c r="C17" s="218">
        <f>'[1]Unpaid Loss Expense Reserves-9'!C24</f>
        <v>0</v>
      </c>
      <c r="D17" s="218">
        <f>'[1]Unpaid Loss Expense Reserves-9'!D24</f>
        <v>0</v>
      </c>
      <c r="E17" s="218">
        <f>'[1]Unpaid Loss Expense Reserves-9'!E24</f>
        <v>0</v>
      </c>
      <c r="F17" s="218">
        <f>SUM(B17:E17)</f>
        <v>0</v>
      </c>
      <c r="G17" s="156"/>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row>
    <row r="18" spans="1:37" s="298" customFormat="1" ht="15" customHeight="1" thickBot="1">
      <c r="A18" s="301" t="s">
        <v>163</v>
      </c>
      <c r="B18" s="214">
        <f>SUM(B15:B17)</f>
        <v>22639</v>
      </c>
      <c r="C18" s="214">
        <f>SUM(C15:C17)</f>
        <v>221071</v>
      </c>
      <c r="D18" s="214">
        <f>SUM(D15:D17)</f>
        <v>43049</v>
      </c>
      <c r="E18" s="214">
        <f>SUM(E15:E17)</f>
        <v>16412</v>
      </c>
      <c r="F18" s="217">
        <f>SUM(F15:F17)</f>
        <v>303171</v>
      </c>
      <c r="G18" s="164"/>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row>
    <row r="19" spans="2:37" s="298" customFormat="1" ht="15" customHeight="1" thickTop="1">
      <c r="B19" s="220"/>
      <c r="C19" s="220"/>
      <c r="D19" s="220"/>
      <c r="E19" s="156"/>
      <c r="F19" s="139"/>
      <c r="G19" s="303"/>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row>
    <row r="20" spans="1:37" s="298" customFormat="1" ht="30" customHeight="1">
      <c r="A20" s="302" t="s">
        <v>198</v>
      </c>
      <c r="B20" s="304"/>
      <c r="C20" s="304"/>
      <c r="D20" s="304"/>
      <c r="E20" s="305"/>
      <c r="F20" s="164"/>
      <c r="G20" s="156"/>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row>
    <row r="21" spans="1:37" s="298" customFormat="1" ht="15" customHeight="1">
      <c r="A21" s="140" t="s">
        <v>194</v>
      </c>
      <c r="B21" s="218">
        <v>0</v>
      </c>
      <c r="C21" s="222">
        <v>216297</v>
      </c>
      <c r="D21" s="222">
        <v>42535</v>
      </c>
      <c r="E21" s="218">
        <v>0</v>
      </c>
      <c r="F21" s="222">
        <f>SUM(B21:E21)</f>
        <v>258832</v>
      </c>
      <c r="G21" s="156"/>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row>
    <row r="22" spans="1:37" s="298" customFormat="1" ht="15" customHeight="1">
      <c r="A22" s="298" t="s">
        <v>199</v>
      </c>
      <c r="B22" s="218">
        <v>0</v>
      </c>
      <c r="C22" s="222">
        <v>13984</v>
      </c>
      <c r="D22" s="222">
        <v>50465</v>
      </c>
      <c r="E22" s="218">
        <v>0</v>
      </c>
      <c r="F22" s="222">
        <f>SUM(B22:E22)</f>
        <v>64449</v>
      </c>
      <c r="G22" s="156"/>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row>
    <row r="23" spans="1:37" s="298" customFormat="1" ht="15" customHeight="1">
      <c r="A23" s="298" t="s">
        <v>196</v>
      </c>
      <c r="B23" s="218">
        <v>0</v>
      </c>
      <c r="C23" s="218">
        <v>0</v>
      </c>
      <c r="D23" s="218">
        <v>0</v>
      </c>
      <c r="E23" s="218">
        <v>0</v>
      </c>
      <c r="F23" s="218">
        <f>SUM(B23:E23)</f>
        <v>0</v>
      </c>
      <c r="G23" s="156"/>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row>
    <row r="24" spans="1:37" s="298" customFormat="1" ht="15" customHeight="1" thickBot="1">
      <c r="A24" s="301" t="s">
        <v>163</v>
      </c>
      <c r="B24" s="306">
        <f>SUM(B21:B23)</f>
        <v>0</v>
      </c>
      <c r="C24" s="214">
        <f>SUM(C21:C23)</f>
        <v>230281</v>
      </c>
      <c r="D24" s="214">
        <f>SUM(D21:D23)</f>
        <v>93000</v>
      </c>
      <c r="E24" s="306">
        <f>SUM(E21:E23)</f>
        <v>0</v>
      </c>
      <c r="F24" s="217">
        <f>SUM(F21:F23)</f>
        <v>323281</v>
      </c>
      <c r="G24" s="164"/>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row>
    <row r="25" spans="2:37" s="307" customFormat="1" ht="15" customHeight="1" thickTop="1">
      <c r="B25" s="304"/>
      <c r="C25" s="304"/>
      <c r="D25" s="304"/>
      <c r="E25" s="304"/>
      <c r="F25" s="304"/>
      <c r="G25" s="308"/>
      <c r="H25" s="300"/>
      <c r="I25" s="300"/>
      <c r="J25" s="300"/>
      <c r="K25" s="300"/>
      <c r="L25" s="300"/>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row>
    <row r="26" spans="1:37" s="298" customFormat="1" ht="30" customHeight="1">
      <c r="A26" s="302" t="s">
        <v>200</v>
      </c>
      <c r="B26" s="220"/>
      <c r="C26" s="220"/>
      <c r="D26" s="220"/>
      <c r="E26" s="220"/>
      <c r="F26" s="220"/>
      <c r="G26" s="156"/>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row>
    <row r="27" spans="1:37" s="298" customFormat="1" ht="15" customHeight="1">
      <c r="A27" s="298" t="s">
        <v>194</v>
      </c>
      <c r="B27" s="210">
        <f aca="true" t="shared" si="0" ref="B27:E29">B9+B15-B21</f>
        <v>11932</v>
      </c>
      <c r="C27" s="210">
        <f t="shared" si="0"/>
        <v>79966</v>
      </c>
      <c r="D27" s="210">
        <f t="shared" si="0"/>
        <v>-17850</v>
      </c>
      <c r="E27" s="210">
        <f t="shared" si="0"/>
        <v>32446</v>
      </c>
      <c r="F27" s="210">
        <f>SUM(B27:E27)</f>
        <v>106494</v>
      </c>
      <c r="G27" s="21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row>
    <row r="28" spans="1:37" s="298" customFormat="1" ht="15" customHeight="1">
      <c r="A28" s="298" t="s">
        <v>195</v>
      </c>
      <c r="B28" s="210">
        <f t="shared" si="0"/>
        <v>12880</v>
      </c>
      <c r="C28" s="210">
        <f t="shared" si="0"/>
        <v>41386</v>
      </c>
      <c r="D28" s="210">
        <f t="shared" si="0"/>
        <v>-5857</v>
      </c>
      <c r="E28" s="210">
        <f t="shared" si="0"/>
        <v>160</v>
      </c>
      <c r="F28" s="210">
        <f>SUM(B28:E28)</f>
        <v>48569</v>
      </c>
      <c r="G28" s="21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row>
    <row r="29" spans="1:37" s="298" customFormat="1" ht="15" customHeight="1">
      <c r="A29" s="298" t="s">
        <v>196</v>
      </c>
      <c r="B29" s="218">
        <f t="shared" si="0"/>
        <v>0</v>
      </c>
      <c r="C29" s="218">
        <f t="shared" si="0"/>
        <v>0</v>
      </c>
      <c r="D29" s="218">
        <f t="shared" si="0"/>
        <v>0</v>
      </c>
      <c r="E29" s="218">
        <f t="shared" si="0"/>
        <v>0</v>
      </c>
      <c r="F29" s="218">
        <f>SUM(B29:E29)</f>
        <v>0</v>
      </c>
      <c r="G29" s="218"/>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row>
    <row r="30" spans="1:37" ht="15" customHeight="1" thickBot="1">
      <c r="A30" s="310" t="s">
        <v>163</v>
      </c>
      <c r="B30" s="271">
        <f>SUM(B27:B29)</f>
        <v>24812</v>
      </c>
      <c r="C30" s="271">
        <f>SUM(C27:C29)</f>
        <v>121352</v>
      </c>
      <c r="D30" s="271">
        <f>SUM(D27:D29)</f>
        <v>-23707</v>
      </c>
      <c r="E30" s="217">
        <f>SUM(E27:E29)</f>
        <v>32606</v>
      </c>
      <c r="F30" s="271">
        <f>SUM(F27:F29)</f>
        <v>155063</v>
      </c>
      <c r="G30" s="156"/>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row>
    <row r="31" spans="2:38" ht="15" customHeight="1" thickTop="1">
      <c r="B31" s="219"/>
      <c r="C31" s="219"/>
      <c r="D31" s="219"/>
      <c r="F31" s="156"/>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row>
    <row r="32" spans="2:38" s="139" customFormat="1" ht="15" customHeight="1">
      <c r="B32" s="219"/>
      <c r="C32" s="219"/>
      <c r="D32" s="219"/>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row>
    <row r="33" spans="2:38" ht="15" customHeight="1">
      <c r="B33" s="219"/>
      <c r="C33" s="219"/>
      <c r="D33" s="219"/>
      <c r="F33" s="156"/>
      <c r="G33" s="156"/>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row>
    <row r="34" spans="2:38" ht="15" customHeight="1">
      <c r="B34" s="219"/>
      <c r="C34" s="219"/>
      <c r="D34" s="219"/>
      <c r="F34" s="156"/>
      <c r="G34" s="156"/>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row>
    <row r="35" spans="2:38" ht="15" customHeight="1">
      <c r="B35" s="219"/>
      <c r="C35" s="219"/>
      <c r="D35" s="219"/>
      <c r="F35" s="156"/>
      <c r="G35" s="156"/>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row>
    <row r="36" spans="2:38" ht="15" customHeight="1">
      <c r="B36" s="219"/>
      <c r="C36" s="219"/>
      <c r="D36" s="219"/>
      <c r="F36" s="156"/>
      <c r="G36" s="156"/>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row>
    <row r="37" spans="2:38" ht="15" customHeight="1">
      <c r="B37" s="219"/>
      <c r="C37" s="219"/>
      <c r="D37" s="219"/>
      <c r="F37" s="156"/>
      <c r="G37" s="156"/>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row>
    <row r="38" spans="6:38" ht="15" customHeight="1">
      <c r="F38" s="156"/>
      <c r="G38" s="156"/>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row>
    <row r="39" spans="6:38" ht="15" customHeight="1">
      <c r="F39" s="156"/>
      <c r="G39" s="156"/>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row>
    <row r="40" spans="6:38" ht="15" customHeight="1">
      <c r="F40" s="156"/>
      <c r="G40" s="156"/>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row>
    <row r="41" spans="6:38" ht="15" customHeight="1">
      <c r="F41" s="156"/>
      <c r="G41" s="156"/>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row>
    <row r="42" spans="6:38" ht="15" customHeight="1">
      <c r="F42" s="156"/>
      <c r="G42" s="156"/>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row>
    <row r="43" spans="6:38" ht="15" customHeight="1">
      <c r="F43" s="156"/>
      <c r="G43" s="156"/>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row>
    <row r="44" spans="6:38" ht="15" customHeight="1">
      <c r="F44" s="156"/>
      <c r="G44" s="156"/>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row>
    <row r="45" spans="6:38" ht="15" customHeight="1">
      <c r="F45" s="156"/>
      <c r="G45" s="156"/>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row>
    <row r="46" spans="6:38" ht="15" customHeight="1">
      <c r="F46" s="156"/>
      <c r="G46" s="156"/>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row>
    <row r="47" spans="6:38" ht="15" customHeight="1">
      <c r="F47" s="156"/>
      <c r="G47" s="156"/>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row>
    <row r="48" spans="6:38" ht="15" customHeight="1">
      <c r="F48" s="156"/>
      <c r="G48" s="156"/>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row>
    <row r="49" spans="6:38" s="140" customFormat="1" ht="15" customHeight="1">
      <c r="F49" s="156"/>
      <c r="G49" s="156"/>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row>
    <row r="50" spans="6:38" s="140" customFormat="1" ht="15" customHeight="1">
      <c r="F50" s="156"/>
      <c r="G50" s="156"/>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row>
    <row r="51" spans="6:38" s="140" customFormat="1" ht="15" customHeight="1">
      <c r="F51" s="156"/>
      <c r="G51" s="156"/>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row>
    <row r="52" spans="6:38" s="140" customFormat="1" ht="15" customHeight="1">
      <c r="F52" s="156"/>
      <c r="G52" s="156"/>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row>
    <row r="53" spans="6:38" s="140" customFormat="1" ht="15" customHeight="1">
      <c r="F53" s="156"/>
      <c r="G53" s="156"/>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row>
    <row r="54" spans="6:38" s="140" customFormat="1" ht="15" customHeight="1">
      <c r="F54" s="156"/>
      <c r="G54" s="156"/>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row>
    <row r="55" spans="6:38" s="140" customFormat="1" ht="15" customHeight="1">
      <c r="F55" s="156"/>
      <c r="G55" s="156"/>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row>
    <row r="56" spans="6:38" s="140" customFormat="1" ht="15" customHeight="1">
      <c r="F56" s="156"/>
      <c r="G56" s="156"/>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row>
    <row r="57" spans="6:38" s="140" customFormat="1" ht="15" customHeight="1">
      <c r="F57" s="156"/>
      <c r="G57" s="156"/>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row>
    <row r="58" spans="6:38" s="140" customFormat="1" ht="15" customHeight="1">
      <c r="F58" s="156"/>
      <c r="G58" s="156"/>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row>
    <row r="59" spans="6:38" s="140" customFormat="1" ht="15" customHeight="1">
      <c r="F59" s="156"/>
      <c r="G59" s="156"/>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row>
    <row r="60" spans="6:38" s="140" customFormat="1" ht="15" customHeight="1">
      <c r="F60" s="156"/>
      <c r="G60" s="156"/>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row>
    <row r="61" spans="6:38" s="140" customFormat="1" ht="15" customHeight="1">
      <c r="F61" s="156"/>
      <c r="G61" s="156"/>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row>
    <row r="62" spans="6:38" s="140" customFormat="1" ht="15" customHeight="1">
      <c r="F62" s="156"/>
      <c r="G62" s="156"/>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row>
    <row r="63" spans="6:38" s="140" customFormat="1" ht="15" customHeight="1">
      <c r="F63" s="156"/>
      <c r="G63" s="156"/>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row>
    <row r="64" spans="6:38" s="140" customFormat="1" ht="15" customHeight="1">
      <c r="F64" s="156"/>
      <c r="G64" s="156"/>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row>
    <row r="65" spans="6:38" s="140" customFormat="1" ht="15" customHeight="1">
      <c r="F65" s="156"/>
      <c r="G65" s="156"/>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row>
    <row r="66" spans="6:38" s="140" customFormat="1" ht="15" customHeight="1">
      <c r="F66" s="156"/>
      <c r="G66" s="156"/>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row>
    <row r="67" spans="6:38" s="140" customFormat="1" ht="15" customHeight="1">
      <c r="F67" s="156"/>
      <c r="G67" s="156"/>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row>
    <row r="68" spans="6:38" s="140" customFormat="1" ht="15" customHeight="1">
      <c r="F68" s="156"/>
      <c r="G68" s="156"/>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row>
    <row r="69" spans="6:38" s="140" customFormat="1" ht="15" customHeight="1">
      <c r="F69" s="156"/>
      <c r="G69" s="156"/>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row>
    <row r="70" spans="6:38" s="140" customFormat="1" ht="15" customHeight="1">
      <c r="F70" s="156"/>
      <c r="G70" s="156"/>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row>
    <row r="71" spans="6:38" s="140" customFormat="1" ht="15" customHeight="1">
      <c r="F71" s="156"/>
      <c r="G71" s="156"/>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row>
    <row r="72" spans="6:38" s="140" customFormat="1" ht="15" customHeight="1">
      <c r="F72" s="156"/>
      <c r="G72" s="156"/>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row>
    <row r="73" spans="6:38" s="140" customFormat="1" ht="15" customHeight="1">
      <c r="F73" s="156"/>
      <c r="G73" s="156"/>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row>
    <row r="74" spans="6:38" s="140" customFormat="1" ht="15" customHeight="1">
      <c r="F74" s="156"/>
      <c r="G74" s="156"/>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row>
    <row r="75" spans="6:38" s="140" customFormat="1" ht="15" customHeight="1">
      <c r="F75" s="156"/>
      <c r="G75" s="156"/>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row>
    <row r="76" spans="6:38" s="140" customFormat="1" ht="15" customHeight="1">
      <c r="F76" s="156"/>
      <c r="G76" s="156"/>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row>
    <row r="77" spans="6:38" s="140" customFormat="1" ht="15" customHeight="1">
      <c r="F77" s="156"/>
      <c r="G77" s="156"/>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row>
    <row r="78" spans="6:38" s="140" customFormat="1" ht="15" customHeight="1">
      <c r="F78" s="156"/>
      <c r="G78" s="156"/>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row>
    <row r="79" spans="6:38" s="140" customFormat="1" ht="15" customHeight="1">
      <c r="F79" s="156"/>
      <c r="G79" s="156"/>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row>
  </sheetData>
  <sheetProtection/>
  <printOptions horizontalCentered="1"/>
  <pageMargins left="0.25" right="0.25" top="0.5" bottom="0.5" header="0.25" footer="0.25"/>
  <pageSetup horizontalDpi="600" verticalDpi="600" orientation="landscape" scale="80" r:id="rId1"/>
  <headerFooter alignWithMargins="0">
    <oddFooter>&amp;C&amp;"Century Schoolbook,Regular"Page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2017-05-12T14:01:11Z</cp:lastPrinted>
  <dcterms:created xsi:type="dcterms:W3CDTF">2017-05-12T13:59:48Z</dcterms:created>
  <dcterms:modified xsi:type="dcterms:W3CDTF">2017-05-12T14:06:53Z</dcterms:modified>
  <cp:category/>
  <cp:version/>
  <cp:contentType/>
  <cp:contentStatus/>
</cp:coreProperties>
</file>